
<file path=[Content_Types].xml><?xml version="1.0" encoding="utf-8"?>
<Types xmlns="http://schemas.openxmlformats.org/package/2006/content-types">
  <Default Extension="bin" ContentType="application/vnd.openxmlformats-officedocument.spreadsheetml.printerSettings"/>
  <Default Extension="png" ContentType="image/png"/>
  <Default Extension="xls" ContentType="application/vnd.ms-excel"/>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ingae1\AppData\Local\Microsoft\Windows\INetCache\Content.Outlook\BXTVOPCX\"/>
    </mc:Choice>
  </mc:AlternateContent>
  <bookViews>
    <workbookView xWindow="0" yWindow="0" windowWidth="28800" windowHeight="12300"/>
  </bookViews>
  <sheets>
    <sheet name="Checklist" sheetId="1" r:id="rId1"/>
    <sheet name="Accounting &amp; Cost Structure" sheetId="3" r:id="rId2"/>
    <sheet name="Timekeeping" sheetId="2" r:id="rId3"/>
    <sheet name="Indirect Rates &amp; TB" sheetId="4" r:id="rId4"/>
    <sheet name="ICS" sheetId="5" r:id="rId5"/>
    <sheet name="Labor Categories" sheetId="6"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1" i="4" l="1"/>
  <c r="G36" i="4"/>
  <c r="H41" i="6" l="1"/>
  <c r="H40" i="6"/>
  <c r="H39" i="6"/>
  <c r="H38" i="6"/>
  <c r="G119" i="5"/>
  <c r="G121" i="5"/>
  <c r="I121" i="5" s="1"/>
  <c r="G120" i="5"/>
  <c r="I120" i="5" s="1"/>
  <c r="I119" i="5"/>
  <c r="G118" i="5"/>
  <c r="I118" i="5" s="1"/>
  <c r="I166" i="5"/>
  <c r="H166" i="5"/>
  <c r="G165" i="5"/>
  <c r="G164" i="5"/>
  <c r="I159" i="5"/>
  <c r="H159" i="5"/>
  <c r="G159" i="5"/>
  <c r="M154" i="5"/>
  <c r="L154" i="5"/>
  <c r="I154" i="5"/>
  <c r="H154" i="5"/>
  <c r="G154" i="5"/>
  <c r="K154" i="5"/>
  <c r="J154" i="5"/>
  <c r="I150" i="5"/>
  <c r="H150" i="5"/>
  <c r="G150" i="5"/>
  <c r="I144" i="5"/>
  <c r="H144" i="5"/>
  <c r="G144" i="5"/>
  <c r="G110" i="5"/>
  <c r="I110" i="5" s="1"/>
  <c r="G109" i="5"/>
  <c r="I109" i="5" s="1"/>
  <c r="G108" i="5"/>
  <c r="I108" i="5" s="1"/>
  <c r="G102" i="5"/>
  <c r="I102" i="5" s="1"/>
  <c r="G101" i="5"/>
  <c r="I101" i="5" s="1"/>
  <c r="G100" i="5"/>
  <c r="I100" i="5" s="1"/>
  <c r="G99" i="5"/>
  <c r="I99" i="5" s="1"/>
  <c r="G98" i="5"/>
  <c r="I98" i="5" s="1"/>
  <c r="G73" i="5"/>
  <c r="I73" i="5" s="1"/>
  <c r="G72" i="5"/>
  <c r="G84" i="5"/>
  <c r="G83" i="5"/>
  <c r="G82" i="5"/>
  <c r="G81" i="5"/>
  <c r="G80" i="5"/>
  <c r="G66" i="5"/>
  <c r="I66" i="5" s="1"/>
  <c r="G65" i="5"/>
  <c r="I65" i="5" s="1"/>
  <c r="G64" i="5"/>
  <c r="I64" i="5" s="1"/>
  <c r="G63" i="5"/>
  <c r="I63" i="5" s="1"/>
  <c r="G62" i="5"/>
  <c r="I62" i="5" s="1"/>
  <c r="G50" i="5"/>
  <c r="H50" i="5" s="1"/>
  <c r="H54" i="5" s="1"/>
  <c r="G40" i="5"/>
  <c r="I40" i="5" s="1"/>
  <c r="G41" i="5"/>
  <c r="I41" i="5" s="1"/>
  <c r="G42" i="5"/>
  <c r="I42" i="5" s="1"/>
  <c r="G43" i="5"/>
  <c r="I43" i="5" s="1"/>
  <c r="G44" i="5"/>
  <c r="I44" i="5" s="1"/>
  <c r="G45" i="5"/>
  <c r="I45" i="5" s="1"/>
  <c r="G46" i="5"/>
  <c r="I46" i="5" s="1"/>
  <c r="G47" i="5"/>
  <c r="I47" i="5" s="1"/>
  <c r="G48" i="5"/>
  <c r="I48" i="5" s="1"/>
  <c r="G49" i="5"/>
  <c r="I49" i="5" s="1"/>
  <c r="G39" i="5"/>
  <c r="I39" i="5" s="1"/>
  <c r="T48" i="5"/>
  <c r="T43" i="5"/>
  <c r="T29" i="5"/>
  <c r="T24" i="5"/>
  <c r="T16" i="5"/>
  <c r="H42" i="6" l="1"/>
  <c r="G162" i="5"/>
  <c r="I162" i="5"/>
  <c r="I168" i="5" s="1"/>
  <c r="H162" i="5"/>
  <c r="H168" i="5" s="1"/>
  <c r="G166" i="5"/>
  <c r="G85" i="5"/>
  <c r="H81" i="5" s="1"/>
  <c r="I103" i="5"/>
  <c r="D31" i="5" s="1"/>
  <c r="G103" i="5"/>
  <c r="G67" i="5"/>
  <c r="I67" i="5" s="1"/>
  <c r="I72" i="5"/>
  <c r="I50" i="5"/>
  <c r="T50" i="5"/>
  <c r="AG55" i="4"/>
  <c r="AG53" i="4"/>
  <c r="AG52" i="4"/>
  <c r="AG37" i="4"/>
  <c r="AG36" i="4"/>
  <c r="AG31" i="4"/>
  <c r="AA64" i="4"/>
  <c r="AB59" i="4"/>
  <c r="AG59" i="4" s="1"/>
  <c r="AF54" i="4"/>
  <c r="AE54" i="4"/>
  <c r="AD54" i="4"/>
  <c r="AC54" i="4"/>
  <c r="AC61" i="4" s="1"/>
  <c r="X54" i="4"/>
  <c r="AB51" i="4"/>
  <c r="AG51" i="4" s="1"/>
  <c r="AB50" i="4"/>
  <c r="AG50" i="4" s="1"/>
  <c r="AB49" i="4"/>
  <c r="AG49" i="4" s="1"/>
  <c r="AB48" i="4"/>
  <c r="AG48" i="4" s="1"/>
  <c r="AB47" i="4"/>
  <c r="AG47" i="4" s="1"/>
  <c r="AB46" i="4"/>
  <c r="AG46" i="4" s="1"/>
  <c r="AB45" i="4"/>
  <c r="AG45" i="4" s="1"/>
  <c r="AB44" i="4"/>
  <c r="AG44" i="4" s="1"/>
  <c r="Z43" i="4"/>
  <c r="AG43" i="4" s="1"/>
  <c r="Y42" i="4"/>
  <c r="AG42" i="4" s="1"/>
  <c r="Y41" i="4"/>
  <c r="AG41" i="4" s="1"/>
  <c r="Y40" i="4"/>
  <c r="AG40" i="4" s="1"/>
  <c r="Y39" i="4"/>
  <c r="AG39" i="4" s="1"/>
  <c r="Y38" i="4"/>
  <c r="AA35" i="4"/>
  <c r="AG35" i="4" s="1"/>
  <c r="AA34" i="4"/>
  <c r="AG34" i="4" s="1"/>
  <c r="AB33" i="4"/>
  <c r="AG33" i="4" s="1"/>
  <c r="Z32" i="4"/>
  <c r="H43" i="6" l="1"/>
  <c r="G168" i="5"/>
  <c r="H84" i="5"/>
  <c r="H80" i="5"/>
  <c r="I80" i="5" s="1"/>
  <c r="H83" i="5"/>
  <c r="I83" i="5" s="1"/>
  <c r="H82" i="5"/>
  <c r="I82" i="5" s="1"/>
  <c r="G51" i="5" s="1"/>
  <c r="I84" i="5"/>
  <c r="G113" i="5" s="1"/>
  <c r="I113" i="5" s="1"/>
  <c r="D30" i="5"/>
  <c r="D32" i="5" s="1"/>
  <c r="J138" i="5" s="1"/>
  <c r="I81" i="5"/>
  <c r="G74" i="5" s="1"/>
  <c r="G75" i="5" s="1"/>
  <c r="I75" i="5" s="1"/>
  <c r="Z54" i="4"/>
  <c r="Y54" i="4"/>
  <c r="AA63" i="4" s="1"/>
  <c r="AA65" i="4" s="1"/>
  <c r="X56" i="4" s="1"/>
  <c r="AG38" i="4"/>
  <c r="AG32" i="4"/>
  <c r="AA54" i="4"/>
  <c r="AG54" i="4" s="1"/>
  <c r="AB54" i="4"/>
  <c r="Y56" i="4"/>
  <c r="Y61" i="4" s="1"/>
  <c r="H44" i="6" l="1"/>
  <c r="H45" i="6"/>
  <c r="H46" i="6" s="1"/>
  <c r="I51" i="5"/>
  <c r="G111" i="5"/>
  <c r="I111" i="5" s="1"/>
  <c r="G30" i="5"/>
  <c r="J157" i="5"/>
  <c r="J164" i="5"/>
  <c r="J165" i="5"/>
  <c r="I85" i="5"/>
  <c r="G112" i="5"/>
  <c r="I112" i="5" s="1"/>
  <c r="J148" i="5"/>
  <c r="J142" i="5"/>
  <c r="AA56" i="4"/>
  <c r="Z56" i="4"/>
  <c r="AA67" i="4" s="1"/>
  <c r="AE56" i="4"/>
  <c r="AD56" i="4"/>
  <c r="AA68" i="4" s="1"/>
  <c r="AB56" i="4"/>
  <c r="Z57" i="4" l="1"/>
  <c r="AG56" i="4"/>
  <c r="H47" i="6"/>
  <c r="J150" i="5"/>
  <c r="I114" i="5"/>
  <c r="G31" i="5" s="1"/>
  <c r="G32" i="5" s="1"/>
  <c r="K138" i="5" s="1"/>
  <c r="K142" i="5" s="1"/>
  <c r="G114" i="5"/>
  <c r="J166" i="5"/>
  <c r="J159" i="5"/>
  <c r="J144" i="5"/>
  <c r="AA69" i="4"/>
  <c r="X57" i="4" s="1"/>
  <c r="AA57" i="4" s="1"/>
  <c r="AB58" i="4" s="1"/>
  <c r="Z61" i="4"/>
  <c r="AD57" i="4"/>
  <c r="AE57" i="4"/>
  <c r="K165" i="5" l="1"/>
  <c r="J162" i="5"/>
  <c r="J168" i="5" s="1"/>
  <c r="K157" i="5"/>
  <c r="K164" i="5"/>
  <c r="K166" i="5" s="1"/>
  <c r="K148" i="5"/>
  <c r="G53" i="5"/>
  <c r="I53" i="5" s="1"/>
  <c r="G52" i="5"/>
  <c r="K144" i="5"/>
  <c r="AA58" i="4"/>
  <c r="AG58" i="4"/>
  <c r="AB60" i="4"/>
  <c r="AA71" i="4"/>
  <c r="AB61" i="4"/>
  <c r="AA72" i="4"/>
  <c r="AA61" i="4"/>
  <c r="AG57" i="4"/>
  <c r="K150" i="5" l="1"/>
  <c r="K159" i="5"/>
  <c r="G122" i="5" s="1"/>
  <c r="I52" i="5"/>
  <c r="I54" i="5" s="1"/>
  <c r="J30" i="5" s="1"/>
  <c r="G54" i="5"/>
  <c r="AA73" i="4"/>
  <c r="X60" i="4" s="1"/>
  <c r="K162" i="5" l="1"/>
  <c r="K168" i="5" s="1"/>
  <c r="G123" i="5"/>
  <c r="I122" i="5"/>
  <c r="I123" i="5" s="1"/>
  <c r="J31" i="5" s="1"/>
  <c r="J32" i="5" s="1"/>
  <c r="L138" i="5" s="1"/>
  <c r="AF60" i="4"/>
  <c r="AF61" i="4" s="1"/>
  <c r="X65" i="4" s="1"/>
  <c r="AE60" i="4"/>
  <c r="AE61" i="4" s="1"/>
  <c r="AD60" i="4"/>
  <c r="L158" i="5" l="1"/>
  <c r="M158" i="5" s="1"/>
  <c r="L149" i="5"/>
  <c r="M149" i="5" s="1"/>
  <c r="L143" i="5"/>
  <c r="M143" i="5" s="1"/>
  <c r="L142" i="5"/>
  <c r="L148" i="5"/>
  <c r="L157" i="5"/>
  <c r="AD61" i="4"/>
  <c r="X64" i="4" s="1"/>
  <c r="X66" i="4" s="1"/>
  <c r="X67" i="4" s="1"/>
  <c r="AG60" i="4"/>
  <c r="L144" i="5" l="1"/>
  <c r="M142" i="5"/>
  <c r="M144" i="5" s="1"/>
  <c r="L159" i="5"/>
  <c r="M157" i="5"/>
  <c r="L150" i="5"/>
  <c r="M148" i="5"/>
  <c r="M150" i="5" s="1"/>
  <c r="Q42" i="4"/>
  <c r="L162" i="5" l="1"/>
  <c r="M159" i="5"/>
  <c r="M162" i="5" s="1"/>
  <c r="Q35" i="4" l="1"/>
  <c r="Q43" i="4" s="1"/>
  <c r="U33" i="4" s="1"/>
  <c r="M61" i="4"/>
  <c r="Q48" i="4" l="1"/>
  <c r="Q49" i="4" s="1"/>
  <c r="Q55" i="4"/>
  <c r="Q54" i="4"/>
  <c r="Q72" i="4"/>
  <c r="Q74" i="4"/>
  <c r="Q85" i="4"/>
  <c r="Q73" i="4"/>
  <c r="Q56" i="4"/>
  <c r="Q57" i="4" l="1"/>
  <c r="Q58" i="4"/>
  <c r="Q75" i="4" s="1"/>
  <c r="Q76" i="4" l="1"/>
  <c r="U34" i="4"/>
  <c r="Q77" i="4"/>
  <c r="Q86" i="4"/>
  <c r="Q87" i="4" s="1"/>
  <c r="Q88" i="4" s="1"/>
  <c r="U41" i="4" s="1"/>
  <c r="U35" i="4" l="1"/>
  <c r="U36" i="4" s="1"/>
  <c r="H60" i="4" l="1"/>
  <c r="H59" i="4"/>
  <c r="H58" i="4"/>
  <c r="G52" i="4"/>
  <c r="G51" i="4"/>
  <c r="G49" i="4"/>
  <c r="G48" i="4"/>
  <c r="G50" i="4"/>
  <c r="D70" i="4"/>
  <c r="D65" i="4"/>
  <c r="D51" i="4"/>
  <c r="D46" i="4"/>
  <c r="D38" i="4"/>
  <c r="M59" i="4" l="1"/>
  <c r="U38" i="4"/>
  <c r="U42" i="4" s="1"/>
  <c r="U43" i="4" s="1"/>
  <c r="G53" i="4"/>
  <c r="G30" i="4"/>
  <c r="I54" i="4"/>
  <c r="M60" i="4"/>
  <c r="G31" i="4"/>
  <c r="G32" i="4" s="1"/>
  <c r="G61" i="4" s="1"/>
  <c r="H61" i="4" s="1"/>
  <c r="D72" i="4"/>
  <c r="H48" i="4" l="1"/>
  <c r="I48" i="4" s="1"/>
  <c r="L54" i="4" s="1"/>
  <c r="H52" i="4"/>
  <c r="I52" i="4" s="1"/>
  <c r="J52" i="4" s="1"/>
  <c r="H49" i="4"/>
  <c r="I49" i="4" s="1"/>
  <c r="J49" i="4" s="1"/>
  <c r="M49" i="4" s="1"/>
  <c r="H50" i="4"/>
  <c r="I50" i="4" s="1"/>
  <c r="J50" i="4" s="1"/>
  <c r="H51" i="4"/>
  <c r="I51" i="4" s="1"/>
  <c r="J51" i="4" s="1"/>
  <c r="J48" i="4" l="1"/>
  <c r="I53" i="4"/>
  <c r="I55" i="4" s="1"/>
  <c r="G35" i="4" l="1"/>
  <c r="G37" i="4" s="1"/>
  <c r="M48" i="4"/>
  <c r="K49" i="4"/>
  <c r="K48" i="4"/>
  <c r="K52" i="4" l="1"/>
  <c r="L52" i="4" s="1"/>
  <c r="M52" i="4" s="1"/>
  <c r="G62" i="4"/>
  <c r="K50" i="4"/>
  <c r="L50" i="4" s="1"/>
  <c r="K51" i="4"/>
  <c r="L51" i="4" s="1"/>
  <c r="M51" i="4" s="1"/>
  <c r="G40" i="4" s="1"/>
  <c r="M50" i="4"/>
  <c r="L53" i="4"/>
  <c r="L55" i="4" s="1"/>
  <c r="H62" i="4" l="1"/>
  <c r="G42" i="4"/>
  <c r="G63" i="4" s="1"/>
  <c r="H63" i="4" l="1"/>
  <c r="H64" i="4" s="1"/>
  <c r="M64" i="4" s="1"/>
  <c r="M62" i="4"/>
  <c r="X61" i="4" l="1"/>
  <c r="AG61" i="4" l="1"/>
  <c r="X62" i="4"/>
</calcChain>
</file>

<file path=xl/sharedStrings.xml><?xml version="1.0" encoding="utf-8"?>
<sst xmlns="http://schemas.openxmlformats.org/spreadsheetml/2006/main" count="562" uniqueCount="322">
  <si>
    <t xml:space="preserve">Timesheets examples from the last completed pay period </t>
  </si>
  <si>
    <t>c</t>
  </si>
  <si>
    <t xml:space="preserve">Description of your Cost allocation structure, e.g., pools and bases </t>
  </si>
  <si>
    <t>Description of your Timekeeping system</t>
  </si>
  <si>
    <t>These are the items that are typically requested during an APL Audit.  Examples of what we are seeking can be found in the hyperlinks below.</t>
  </si>
  <si>
    <t>Description of your Accounting system, e.g.  policies, procedures, etc.</t>
  </si>
  <si>
    <t>Overview of Compliant Timekeeping Requirements</t>
  </si>
  <si>
    <t>1.  All hours worked, as well as absences, for all employees are recorded (this includes all direct and all  indirect work) daily (automated or manual).</t>
  </si>
  <si>
    <t>2. The proper job assignments are made by individuals different from those who are performing the 
work (to the extent practical).</t>
  </si>
  <si>
    <t>3. Employees and supervisors are properly trained on timekeeping requirements.</t>
  </si>
  <si>
    <t>4. An audit trail, including approval of/authorization for any and all changes to the timesheet, exists.</t>
  </si>
  <si>
    <t>5. Employee and supervisor review and approval of time is recorded.</t>
  </si>
  <si>
    <t>6. All timesheets adjustments are reviewed and approved and have proper documented justifications.</t>
  </si>
  <si>
    <t>7 . The organization has an adequate labor distribution that distributes labor charges to projects based 
on recorded work hours.</t>
  </si>
  <si>
    <t>8. The labor distribution is reconciled to the timekeeping system and payroll on a periodic basis.</t>
  </si>
  <si>
    <t>9. The subcontractor retains timekeeping records in compliance with government contract requirements.</t>
  </si>
  <si>
    <t>Timesheet Examples</t>
  </si>
  <si>
    <t>Automated (System):</t>
  </si>
  <si>
    <t>Manual (Spreadsheet):</t>
  </si>
  <si>
    <t>Audit Checklist Guidance</t>
  </si>
  <si>
    <t>Accounting System</t>
  </si>
  <si>
    <t>We align our audit to DCAA's SF 1408 Preaward Survey of Prospective Contractor (Accounting System).  In general, we would expect your Accounting System Policy or Manual to describe the following areas:</t>
  </si>
  <si>
    <t>a. Proper segregation of direct costs from indirect costs</t>
  </si>
  <si>
    <t>e. A timekeeping system that identifies employees' labor by intermediate or final cost objectives.</t>
  </si>
  <si>
    <t>f. A labor distribution system that charges direct and indirect labor to the appropriate cost objectives.</t>
  </si>
  <si>
    <t>Unallowable Costs per FAR 31.205</t>
  </si>
  <si>
    <t>Cost Allocation Structure</t>
  </si>
  <si>
    <t>Pool = Collection of indirect costs that are similar in nature</t>
  </si>
  <si>
    <t>Material OH (Pool costs = Materials / Base costs = Procurement labor)</t>
  </si>
  <si>
    <t>Common indirect cost structures examples are:</t>
  </si>
  <si>
    <t>Additional information may be found here</t>
  </si>
  <si>
    <t>Recent audit reports from a government agency or accounting firm.</t>
  </si>
  <si>
    <t>Revenue</t>
  </si>
  <si>
    <t>Government contracts</t>
  </si>
  <si>
    <t>Cost of Services</t>
  </si>
  <si>
    <t>Direct Costs</t>
  </si>
  <si>
    <t>Direct Material</t>
  </si>
  <si>
    <t>Travel</t>
  </si>
  <si>
    <t>Direct Labor</t>
  </si>
  <si>
    <t>ODCs</t>
  </si>
  <si>
    <t>Subcontracts/Consultants</t>
  </si>
  <si>
    <t xml:space="preserve">Total </t>
  </si>
  <si>
    <t>Payroll taxes</t>
  </si>
  <si>
    <t>Group Insurance</t>
  </si>
  <si>
    <t>PTO</t>
  </si>
  <si>
    <t>401K</t>
  </si>
  <si>
    <t>Employee Benefits</t>
  </si>
  <si>
    <t>Total Fringe Costs</t>
  </si>
  <si>
    <t>Overhead</t>
  </si>
  <si>
    <t>Overhead Labor</t>
  </si>
  <si>
    <t>Overhead Non-Labor</t>
  </si>
  <si>
    <t>Total Overhead Costs</t>
  </si>
  <si>
    <t>G&amp;A</t>
  </si>
  <si>
    <t>G&amp;A Labor</t>
  </si>
  <si>
    <t>IR&amp;D labor</t>
  </si>
  <si>
    <t>B&amp;P Labor</t>
  </si>
  <si>
    <t>Selling Cost</t>
  </si>
  <si>
    <t>Bonus Costs</t>
  </si>
  <si>
    <t>G&amp;A Travel</t>
  </si>
  <si>
    <t>professional fees</t>
  </si>
  <si>
    <t>office supplies and software</t>
  </si>
  <si>
    <t>General Liability Insurance</t>
  </si>
  <si>
    <t>Rent and Lease</t>
  </si>
  <si>
    <t>Utilities</t>
  </si>
  <si>
    <t>Total G&amp;A costs</t>
  </si>
  <si>
    <t>Unallowable Costs</t>
  </si>
  <si>
    <t>Unallowable Direct Travel</t>
  </si>
  <si>
    <t>G&amp;A entertainment</t>
  </si>
  <si>
    <t>Total Unallowable Costs</t>
  </si>
  <si>
    <t>Net Income</t>
  </si>
  <si>
    <t>Total Direct Costs</t>
  </si>
  <si>
    <t>G&amp;A Costs</t>
  </si>
  <si>
    <t>Overhead Costs</t>
  </si>
  <si>
    <t>Fringe Pool</t>
  </si>
  <si>
    <t>Fringe Base</t>
  </si>
  <si>
    <t>Fringe Rate</t>
  </si>
  <si>
    <t>Pool</t>
  </si>
  <si>
    <t>Base</t>
  </si>
  <si>
    <t>Pool =</t>
  </si>
  <si>
    <t>Base =</t>
  </si>
  <si>
    <t>All labor</t>
  </si>
  <si>
    <t>FR Rate =</t>
  </si>
  <si>
    <t>OH Labor</t>
  </si>
  <si>
    <t>IR&amp;D Labor</t>
  </si>
  <si>
    <t>Labor Costs</t>
  </si>
  <si>
    <t>Amount</t>
  </si>
  <si>
    <t>FR Rate</t>
  </si>
  <si>
    <t>FR $ Allocated</t>
  </si>
  <si>
    <t>Total</t>
  </si>
  <si>
    <t>Overhead Rate</t>
  </si>
  <si>
    <t>(Direct Labor + B&amp;P Labor + IR&amp;D Labor) plus associated fringe</t>
  </si>
  <si>
    <t>OH Pool costs + associated OH labor fringe</t>
  </si>
  <si>
    <t>FR pool costs</t>
  </si>
  <si>
    <t>OH Rate =</t>
  </si>
  <si>
    <t>Financial statements for the prior three years (audited if available)</t>
  </si>
  <si>
    <t>Trial balance in Excel for the current and prior three years.</t>
  </si>
  <si>
    <t>Allocate FR</t>
  </si>
  <si>
    <t>G&amp;A Rate</t>
  </si>
  <si>
    <t>G&amp;A Rate =</t>
  </si>
  <si>
    <t>OH Rate</t>
  </si>
  <si>
    <t>OH $ Allocated</t>
  </si>
  <si>
    <t>Total Allowable Costs</t>
  </si>
  <si>
    <t>Direct Travel</t>
  </si>
  <si>
    <t xml:space="preserve">Direct Materials </t>
  </si>
  <si>
    <t>Total Costs</t>
  </si>
  <si>
    <t>Indirect Rates and Trial Balance</t>
  </si>
  <si>
    <t>Less Unallowable G&amp;A</t>
  </si>
  <si>
    <t>Trial Balance - Company ABC</t>
  </si>
  <si>
    <t>Less Unallowable Travel</t>
  </si>
  <si>
    <t>Check</t>
  </si>
  <si>
    <t>Plus Fringe</t>
  </si>
  <si>
    <t>Plus G&amp;A</t>
  </si>
  <si>
    <t>Plus OH</t>
  </si>
  <si>
    <t>Total Direct Cost</t>
  </si>
  <si>
    <t>Total Pool Costs</t>
  </si>
  <si>
    <t>G&amp;A Non Labor  + (G&amp;A Labor+IRAD Labor+B&amp;P Labor) + associated FR and OH</t>
  </si>
  <si>
    <t>Calculation</t>
  </si>
  <si>
    <t>Description</t>
  </si>
  <si>
    <t>Sub Total</t>
  </si>
  <si>
    <t>Check pool costs were allocated</t>
  </si>
  <si>
    <t>Difference</t>
  </si>
  <si>
    <t>Check that the General Ledger and Indirect Rate Calculation Reconciles to each other</t>
  </si>
  <si>
    <t>Indirect Rate Calculation - Version 1</t>
  </si>
  <si>
    <t>Indirect Rate Calculation - Version 2</t>
  </si>
  <si>
    <t>We expect to receive indirect rates and trial balance that provide the following:</t>
  </si>
  <si>
    <t>Fringe Calculation</t>
  </si>
  <si>
    <t>Total Base Costs</t>
  </si>
  <si>
    <t>Overhead Calculation</t>
  </si>
  <si>
    <t>Fringe on OH Labor</t>
  </si>
  <si>
    <t>Total Base Cost</t>
  </si>
  <si>
    <t>Fringe - Direct Labor</t>
  </si>
  <si>
    <t>Fringe - IR&amp;D Labor</t>
  </si>
  <si>
    <t>Fringe - B&amp;P Labor</t>
  </si>
  <si>
    <t>G&amp;A Calculation</t>
  </si>
  <si>
    <t>Fringe - G&amp;A Labor</t>
  </si>
  <si>
    <t>Fringe - IR&amp;D labor</t>
  </si>
  <si>
    <t>Overhead - IR&amp;D labor</t>
  </si>
  <si>
    <t>Overhead - B&amp;P Labor</t>
  </si>
  <si>
    <t>Direct Labor - Fringe</t>
  </si>
  <si>
    <t>Direct Labor - Overhead</t>
  </si>
  <si>
    <t>Fringe</t>
  </si>
  <si>
    <t>Total Expenses per TB</t>
  </si>
  <si>
    <t>Allocation of costs to make the math easier</t>
  </si>
  <si>
    <t>Plus Fringe loading</t>
  </si>
  <si>
    <t>Plus Overhead Loading</t>
  </si>
  <si>
    <t>Plus G&amp;A Loading</t>
  </si>
  <si>
    <t>Less Unallow Direct Travel</t>
  </si>
  <si>
    <t>Check  TB and Rate Calc Reconcile</t>
  </si>
  <si>
    <t>Less Unallow G&amp;A Entertain</t>
  </si>
  <si>
    <t>Less G&amp;A on Travel</t>
  </si>
  <si>
    <t>(3) Indirect rate calculations that reconcile to the trial balance.</t>
  </si>
  <si>
    <t>Indirect Rate Calculation - Version 3</t>
  </si>
  <si>
    <t>Raw Costs</t>
  </si>
  <si>
    <t xml:space="preserve">Fringe </t>
  </si>
  <si>
    <t>IR&amp;D / B&amp;P</t>
  </si>
  <si>
    <t>Unallow</t>
  </si>
  <si>
    <t>Contract A</t>
  </si>
  <si>
    <t>Contract B</t>
  </si>
  <si>
    <t xml:space="preserve">Labor - Direct </t>
  </si>
  <si>
    <t xml:space="preserve">Labor - Overhead </t>
  </si>
  <si>
    <t xml:space="preserve">Labor - G&amp;A </t>
  </si>
  <si>
    <t>Labor - IR&amp;D</t>
  </si>
  <si>
    <t>Labor - B&amp;P</t>
  </si>
  <si>
    <t>Unallowable G&amp;A entertainment</t>
  </si>
  <si>
    <t>Allocate Fringe Costs</t>
  </si>
  <si>
    <t>Allocate OH Costs</t>
  </si>
  <si>
    <t>Move IR&amp;D &amp; B/P costs to G&amp;A</t>
  </si>
  <si>
    <t>Remove Unallowable G&amp;A Pool Costs</t>
  </si>
  <si>
    <t>Allocate G&amp;A Costs</t>
  </si>
  <si>
    <t>Overhead Pool</t>
  </si>
  <si>
    <t>OH Base (Direct Labor, IRAD, B&amp;P) plus associated FR</t>
  </si>
  <si>
    <t>OH Pool</t>
  </si>
  <si>
    <t>OH Base</t>
  </si>
  <si>
    <t xml:space="preserve">Fringe Base </t>
  </si>
  <si>
    <t>All Labor</t>
  </si>
  <si>
    <t>G&amp;A Pool</t>
  </si>
  <si>
    <t>G&amp;A Base</t>
  </si>
  <si>
    <t>All Costs Allocated to G&amp;A Pool</t>
  </si>
  <si>
    <t>All Costs except for G&amp;A Pool</t>
  </si>
  <si>
    <t>Allowable Costs</t>
  </si>
  <si>
    <t>Per Trial Balance</t>
  </si>
  <si>
    <t>Difference To Trial Balance</t>
  </si>
  <si>
    <t>Indirect Costs Pool Costs</t>
  </si>
  <si>
    <t>Unallow G&amp;A</t>
  </si>
  <si>
    <t>Incurred Cost Submission "ICS"</t>
  </si>
  <si>
    <t>https://www.dcaa.mil/ChecklistsAndTools/</t>
  </si>
  <si>
    <t>Schedule A - Summary of Indirect Rates</t>
  </si>
  <si>
    <t>Schedule B - G&amp;A Expenses</t>
  </si>
  <si>
    <t>Acct #</t>
  </si>
  <si>
    <t>Adjustments</t>
  </si>
  <si>
    <t>Trail Balance</t>
  </si>
  <si>
    <t>Claimed</t>
  </si>
  <si>
    <t>Total G&amp;A Pool Costs</t>
  </si>
  <si>
    <t>Job #</t>
  </si>
  <si>
    <t>ABC</t>
  </si>
  <si>
    <t>Prime Contract #</t>
  </si>
  <si>
    <t>Not Claimed</t>
  </si>
  <si>
    <t>Total Cost Reimbursable</t>
  </si>
  <si>
    <t>Schedule H - All Contract Work Performed during the Year</t>
  </si>
  <si>
    <t>Labor</t>
  </si>
  <si>
    <t>Material</t>
  </si>
  <si>
    <t>OH</t>
  </si>
  <si>
    <t>Total Fringe Pool Costs</t>
  </si>
  <si>
    <t>Preparation for other Schedules</t>
  </si>
  <si>
    <t>% of Total</t>
  </si>
  <si>
    <t>Schedule E - Allocation Bases</t>
  </si>
  <si>
    <t>Schedule C - Pool Costs</t>
  </si>
  <si>
    <t>Plus Fringe on OH Labor</t>
  </si>
  <si>
    <t>Total Overhead Pool Costs</t>
  </si>
  <si>
    <t>Subctr Ctr #</t>
  </si>
  <si>
    <t>Total Fringe Base</t>
  </si>
  <si>
    <t>Overhead Base</t>
  </si>
  <si>
    <t>Fringe on Direct Labor</t>
  </si>
  <si>
    <t>Fringe on IR&amp;D labor</t>
  </si>
  <si>
    <t>Fringe on B&amp;P Labor</t>
  </si>
  <si>
    <t>Total Overhead Base</t>
  </si>
  <si>
    <t>DEF</t>
  </si>
  <si>
    <t>NASA ABC</t>
  </si>
  <si>
    <t>XYZ Corporation</t>
  </si>
  <si>
    <t>Total Time &amp; Material</t>
  </si>
  <si>
    <t>Not Applicable</t>
  </si>
  <si>
    <t>Total Fixed Price</t>
  </si>
  <si>
    <t>Total Commercial Work</t>
  </si>
  <si>
    <t>Commercial Work</t>
  </si>
  <si>
    <t>IR&amp;D</t>
  </si>
  <si>
    <t>B&amp;P</t>
  </si>
  <si>
    <t>Total IRAD and B&amp;P</t>
  </si>
  <si>
    <t>Grand Total</t>
  </si>
  <si>
    <t>Plus Fringe on G&amp;A Labor</t>
  </si>
  <si>
    <t>Plus Fringe and OH on IRAD Labor</t>
  </si>
  <si>
    <t>Plus Fringe and OH on B&amp;P Labor</t>
  </si>
  <si>
    <t>Plus Fringe and OH on Direct Labor</t>
  </si>
  <si>
    <t>Total G&amp;A Base</t>
  </si>
  <si>
    <t>Total Contract Costs</t>
  </si>
  <si>
    <t>Mini-Example</t>
  </si>
  <si>
    <t>This schedule summarizes all indirect rate.</t>
  </si>
  <si>
    <t>Schedule D - Intermediate Pools</t>
  </si>
  <si>
    <t>This schedule details G&amp;A expenses by G/L account and unallowable costs are adjusted out.</t>
  </si>
  <si>
    <t>This schedule details various overhead pools by G/L account and unallowable costs are adjusted out.</t>
  </si>
  <si>
    <t>This schedule identifies the allocation bases and specific G/L accounts in each indirect cost pool and unallowable costs are adjusted out.</t>
  </si>
  <si>
    <t>Schedule F - Facilities Cost of Money (COM)</t>
  </si>
  <si>
    <t>For contractors with a large assets, they may claim cost of money, which uses the US Treasury Rate to compute a claimed amount by various COM pools.  There is a specific COM Form that should be used when calculating COM.  To make the ICE model simple, we did not create a COM schedule.  Please refer to the DCAA ICE model for further guidance.</t>
  </si>
  <si>
    <t>Schedule G - Reconciliation of TB to Claimed Direct Costs</t>
  </si>
  <si>
    <t>This schedule reconciles claimed direct costs from Schedule H to the G/L by major cost element.</t>
  </si>
  <si>
    <t>Schedule J - Subcontracts</t>
  </si>
  <si>
    <t>Schedule K - T&amp;M Contracts</t>
  </si>
  <si>
    <t xml:space="preserve">This schedule show the government a subcontracts that have been awarded by you.  Only cost or incentive type contracts should be disclosed.  This helps the government understand which subcontracts incur the largest amounts and if they need an assist subcontract audit. </t>
  </si>
  <si>
    <t xml:space="preserve">This schedules reconciles all claimed labor costs to reported to the IRS. </t>
  </si>
  <si>
    <t>Schedule M - Major Decisions/Agreements affecting Cost Accounting or Org Changes</t>
  </si>
  <si>
    <t>Examples include: changes in policies, changes in cost accounting process, different accounting software, organizational changes within or external to the company.</t>
  </si>
  <si>
    <t xml:space="preserve">Schedule N - Certification </t>
  </si>
  <si>
    <t>Schedule O - Contract Closeout</t>
  </si>
  <si>
    <t>This schedule lists all contracts for which work was physically completed during the fiscal year.</t>
  </si>
  <si>
    <t>Supplemental Schedules</t>
  </si>
  <si>
    <t>These schedules are not due to the government until specifically requested.  Examples of supplement schedules include:</t>
  </si>
  <si>
    <t>~ Contract Briefings</t>
  </si>
  <si>
    <t>g. Exclusion from costs charged to government contracts which are not allowable per FAR 31.205</t>
  </si>
  <si>
    <t>https://www.acquisition.gov/far/15.404-4#FAR_15_404_4__d941e93</t>
  </si>
  <si>
    <t>4) (i) The contracting officer shall not negotiate a price or fee that exceeds the following statutory limitations, imposed by 10 U.S.C.2306(d) and 41 U.S.C.3905:</t>
  </si>
  <si>
    <t>(B) For architect-engineer services for public works or utilities, the contract price or the estimated cost and fee for production and delivery of designs, plans, drawings, and specifications shall not exceed 6 percent of the estimated cost of construction of the public work or utility, excluding fees.</t>
  </si>
  <si>
    <t xml:space="preserve">Labor Categories should represent your company's best estimate of the kinds of personnel expected to work on APL contracts.  Per FAR 15.404-4(b)(4):
</t>
  </si>
  <si>
    <r>
      <t>(A) For experimental, developmental, or research work performed under a cost-plus-fixed-fee contract, the fee shall not exceed</t>
    </r>
    <r>
      <rPr>
        <b/>
        <sz val="11"/>
        <color theme="1"/>
        <rFont val="Calibri"/>
        <family val="2"/>
        <scheme val="minor"/>
      </rPr>
      <t xml:space="preserve"> 15 percent</t>
    </r>
    <r>
      <rPr>
        <sz val="11"/>
        <color theme="1"/>
        <rFont val="Calibri"/>
        <family val="2"/>
        <scheme val="minor"/>
      </rPr>
      <t xml:space="preserve"> of the contract’s estimated cost, excluding fee.</t>
    </r>
  </si>
  <si>
    <r>
      <t xml:space="preserve">C) For other cost-plus-fixed-fee contracts, the fee shall not exceed </t>
    </r>
    <r>
      <rPr>
        <b/>
        <sz val="11"/>
        <color theme="1"/>
        <rFont val="Calibri"/>
        <family val="2"/>
        <scheme val="minor"/>
      </rPr>
      <t>10 percent</t>
    </r>
    <r>
      <rPr>
        <sz val="11"/>
        <color theme="1"/>
        <rFont val="Calibri"/>
        <family val="2"/>
        <scheme val="minor"/>
      </rPr>
      <t xml:space="preserve"> of the contract’s estimated cost, excluding fee.</t>
    </r>
  </si>
  <si>
    <t>Pay stubs</t>
  </si>
  <si>
    <t>Labor Distribution (e.g. report that shows hours and dollars by direct and indirect projects)</t>
  </si>
  <si>
    <t>New Hires - the documentation used for salary ranges</t>
  </si>
  <si>
    <t>Hrly rate</t>
  </si>
  <si>
    <t>John Smith</t>
  </si>
  <si>
    <t>Jane Doe</t>
  </si>
  <si>
    <t>Pete Peterson</t>
  </si>
  <si>
    <t>TBD - New Hire</t>
  </si>
  <si>
    <t>Engineer Level IV</t>
  </si>
  <si>
    <t>Salary</t>
  </si>
  <si>
    <t>Plus Fee/profit</t>
  </si>
  <si>
    <t>Average Labor Rate</t>
  </si>
  <si>
    <t>Total Engineer Level IV</t>
  </si>
  <si>
    <t>Labor rate calculation build up.  An example is shown below</t>
  </si>
  <si>
    <t>Who is expected to work on the APL subcontract</t>
  </si>
  <si>
    <t>https://www.dcaa.mil/Guidance/Selected-Area-of-Cost-Guidebook/</t>
  </si>
  <si>
    <t>https://www.dcaa.org/dcaa-unallowable-costs/</t>
  </si>
  <si>
    <t>Common Government Terminology and Definitions</t>
  </si>
  <si>
    <t>https://www.fai.gov/sites/default/files/pdfss/glossary.pdf</t>
  </si>
  <si>
    <t>If not available, then provide year end balance sheet for the prior three years and describe what accounting standards are used (IFRS, GAAP, tax, etc.) and what internal controls (monitoring, reviews, etc.) is done to ensure the accounting records are accurate and complete.</t>
  </si>
  <si>
    <t>Description of future cost impacts e.g. new capital investment, employee hires, revenue growth, etc. that explains any variance from historical indirect rates.</t>
  </si>
  <si>
    <t>Appendix Guide</t>
  </si>
  <si>
    <t>Additional details, such as internal controls, procedures, etc., is always appreciated so that we may further understand your accounting system and assess risks accordingly.</t>
  </si>
  <si>
    <t>Please note, we do not expect you to create new policies/procedures to address the above listed areas, but we may ask for demonstrations or walkthroughs to prove out the above areas exist.</t>
  </si>
  <si>
    <t>Manufacturing OH (Pool costs = Mgmt. labor, training, deprn / Base costs = Direct labor)</t>
  </si>
  <si>
    <t>Fringe OH (Pool Costs = Vacation, holiday, sick, etc. / Base cost = Total Labor)</t>
  </si>
  <si>
    <t>G&amp;A OH (Pool Costs = Accounting, Legal, Mkting, etc. / Base Costs = All costs, except G&amp;A costs)</t>
  </si>
  <si>
    <t xml:space="preserve">Fringe Costs </t>
  </si>
  <si>
    <t>(1) Trial balance that identifies all of the costs incurred</t>
  </si>
  <si>
    <t>This schedule show the government a complete overview of the type of contracts incurred (T&amp;M, CR, FP, Commercial) during the year.</t>
  </si>
  <si>
    <t>Schedule I - Cumulative Costs by Contract</t>
  </si>
  <si>
    <t xml:space="preserve">This schedule show the government a complete overview of the type of contracts incurred (T&amp;M, CR, FP, Commercial) during in the current and previous years.  The is the schedule that is used by the government when closing out contracts or delivery orders since it provides them a complete view. </t>
  </si>
  <si>
    <t xml:space="preserve">This schedule details the labor categories billed and hours incurred by each T&amp;M contract.  This amount should match what is included on Schedule I. </t>
  </si>
  <si>
    <t>Schedule L - Reconciliation of IRS Payroll to Total Labor</t>
  </si>
  <si>
    <t>An appropriate individual, such as the President, CEO, CFO, etc.,  will sign off that all costs are allowable and that the proposal indirect rates does not include any expressly unallowable costs.</t>
  </si>
  <si>
    <t>~ Comparison of current year to prior year expenses</t>
  </si>
  <si>
    <t>~ Executive Compensation</t>
  </si>
  <si>
    <t>This schedule details intermediate cost pools (examples include: facilities, IT, service centers, etc.) by G/L account. Schedule D is optional since some contractors include intermediate costs in their overhead pools and as such are disclosed on Schedule C. For the purpose of this ICS example, we did not create an intermediate pool.</t>
  </si>
  <si>
    <r>
      <t>If applicable, provide the incurred cost submission in</t>
    </r>
    <r>
      <rPr>
        <sz val="11"/>
        <rFont val="Calibri"/>
        <family val="2"/>
        <scheme val="minor"/>
      </rPr>
      <t xml:space="preserve"> E</t>
    </r>
    <r>
      <rPr>
        <sz val="11"/>
        <color theme="1"/>
        <rFont val="Calibri"/>
        <family val="2"/>
        <scheme val="minor"/>
      </rPr>
      <t>xcel for prior three years.</t>
    </r>
  </si>
  <si>
    <t>Labor Categories Support</t>
  </si>
  <si>
    <r>
      <t xml:space="preserve"> Indirect Rate build up in Excel </t>
    </r>
    <r>
      <rPr>
        <sz val="11"/>
        <color theme="1"/>
        <rFont val="Calibri"/>
        <family val="2"/>
        <scheme val="minor"/>
      </rPr>
      <t>with formulas. GL account or cost element (direct labor, fringe, travel, etc.) should be detailed out.  If you have an incurred cost submission, we will accept the ICS in lieu of the indirect rate build up calculation.</t>
    </r>
  </si>
  <si>
    <r>
      <t xml:space="preserve">If applicable, provide a forward pricing rate agreement or rate recommendation (FPRA or FPRR) with the government for proposed indirect rates.  Note that a provisional billing rate letter </t>
    </r>
    <r>
      <rPr>
        <b/>
        <u/>
        <sz val="11"/>
        <color theme="1"/>
        <rFont val="Calibri"/>
        <family val="2"/>
        <scheme val="minor"/>
      </rPr>
      <t>does not</t>
    </r>
    <r>
      <rPr>
        <sz val="11"/>
        <color theme="1"/>
        <rFont val="Calibri"/>
        <family val="2"/>
        <scheme val="minor"/>
      </rPr>
      <t xml:space="preserve"> satisfy this requirement.</t>
    </r>
  </si>
  <si>
    <t xml:space="preserve">If applicable, provide a government forward pricing direct labor rate agreement or rate recommendation.  </t>
  </si>
  <si>
    <t>If agreement or rate recommendation is not applicable and direct labor rates are based on current employees and/or new hires, provide paystubs, formula buildup of labor categories, and documentation support for new hires.</t>
  </si>
  <si>
    <r>
      <rPr>
        <b/>
        <sz val="11"/>
        <color theme="1"/>
        <rFont val="Calibri"/>
        <family val="2"/>
        <scheme val="minor"/>
      </rPr>
      <t>Direct Cost</t>
    </r>
    <r>
      <rPr>
        <sz val="11"/>
        <color theme="1"/>
        <rFont val="Calibri"/>
        <family val="2"/>
        <scheme val="minor"/>
      </rPr>
      <t xml:space="preserve"> is any cost that is identified specifically with a particular final cost objective, such as a contract or a delivery order within a contract.  </t>
    </r>
    <r>
      <rPr>
        <b/>
        <sz val="11"/>
        <color theme="1"/>
        <rFont val="Calibri"/>
        <family val="2"/>
        <scheme val="minor"/>
      </rPr>
      <t xml:space="preserve">Indirect Cost </t>
    </r>
    <r>
      <rPr>
        <sz val="11"/>
        <color theme="1"/>
        <rFont val="Calibri"/>
        <family val="2"/>
        <scheme val="minor"/>
      </rPr>
      <t xml:space="preserve">is any cost not directly identified with a single, final cost objective and should be allocated to direct costs in a consistent/logical manner. Indirect costs are allocated using a pool and base to create an iindirect rate.  </t>
    </r>
  </si>
  <si>
    <t>If you are able to provide a detailed indirect cost build up, either through the incurred cost submissions, or an Excel model that uses the GL accounts, that should be sufficient detail for us to determine what cost elements make up the pool and base for your indirect rates.  Otherwise, we would need additional information to understand if the indirect rate methodology used is compliant.</t>
  </si>
  <si>
    <t>Base = A metric that has a causal/beneficial relationship to the pool costs</t>
  </si>
  <si>
    <t>It is very important for government contractors to track their time and maintain their timekeeping records adequately for audit purposes.  These are government expectations of an adequate timekeeping system. Requirements include procedures for proper use, controls, and the preparation of and recording of actual time worked and absences.  Specifically:</t>
  </si>
  <si>
    <t>(2) A method to identify that unallowable costs are segregated from allowable costs</t>
  </si>
  <si>
    <t>Per CAS 420 -  B&amp;P and IRAD can be allocated like direct labor costs, but then should be moved into the G&amp;A pool.</t>
  </si>
  <si>
    <t>All costs except G&amp;A Pool Costs</t>
  </si>
  <si>
    <r>
      <t xml:space="preserve">The incurred cost proposal (ICP) (i.e., incurred cost submission or "ICS") is the annual reconciliation of indirect costs. The requirement to submit an ICS is found in </t>
    </r>
    <r>
      <rPr>
        <b/>
        <sz val="11"/>
        <color rgb="FFFF0000"/>
        <rFont val="Calibri"/>
        <family val="2"/>
        <scheme val="minor"/>
      </rPr>
      <t>Federal Acquisition Regulation (FAR) Clause 52.216-7</t>
    </r>
    <r>
      <rPr>
        <sz val="11"/>
        <color theme="1"/>
        <rFont val="Calibri"/>
        <family val="2"/>
        <scheme val="minor"/>
      </rPr>
      <t xml:space="preserve">, Allowable Cost and Payment. If this clause is included in one of your contracts, you are </t>
    </r>
    <r>
      <rPr>
        <b/>
        <sz val="11"/>
        <color rgb="FFFF0000"/>
        <rFont val="Calibri"/>
        <family val="2"/>
        <scheme val="minor"/>
      </rPr>
      <t>required to submit an ICS</t>
    </r>
    <r>
      <rPr>
        <sz val="11"/>
        <color theme="1"/>
        <rFont val="Calibri"/>
        <family val="2"/>
        <scheme val="minor"/>
      </rPr>
      <t>. Late submissions can be subject to a decrement factor by government, which will reduce your incurred costs. ICS is due six months after the close of the contractor fiscal year.
DCAA provides an online macro enabled ICE (Incurred Cost Electronic) model for contractors to use on their website.  It is formula enabled in order to assist contractors.   Below is a hyperlink to their ICE model and shown below is an ICE example.  To make the ICS example below easier to follow, some of the ICE columns/rows and Schedules were removed.  Refer to below attachment to see the full example using the ICE model. 
If you have the FAR 52.216-7 clause in your contract, then we request you provide APL with your ICS submission for the prior three years.  If you are not required to submit an ICS to the government, then you are not required to provide us your ICS submission.  Instead, we would request you to provide us your indirect rate buildup formula and trial balance for the prior three years.  Refer back to the "Indirect Rates and TB" tab for additional guidance.</t>
    </r>
  </si>
  <si>
    <t>We did not include the rest of the schedules since they do not impact the calculation of the indirect rates.  Please refer to the DCAA ICE model for further guidance.</t>
  </si>
  <si>
    <t>Since APL is a non-profit and performs mostly cost-plus contract work with the government, we must ensure that the profit charged to the government from our subcontractors is fair and reasonable.  As such, we must evaluate if the rate build up by labor category is accurate, complete, reasonable, and can be supported by documentation. In order to property audit your labor categories, our requests may include, but not limited to, the following:</t>
  </si>
  <si>
    <t>c. A logical and consistent method for the allocation of indirect costs to intermediate and final cost objectives.</t>
  </si>
  <si>
    <r>
      <t>d. Accumulation of costs under general ledger control</t>
    </r>
    <r>
      <rPr>
        <sz val="11"/>
        <color theme="1"/>
        <rFont val="Calibri"/>
        <family val="2"/>
        <scheme val="minor"/>
      </rPr>
      <t>.</t>
    </r>
  </si>
  <si>
    <t>b. Identification and accumulation of direct costs by contract or delivery order.</t>
  </si>
  <si>
    <r>
      <t>Shown below is an example of Company ABC's trial balance with examples of indirect rate methodologies and calculations. Note there are multiple methodologies for allocating indirect costs; provided below</t>
    </r>
    <r>
      <rPr>
        <sz val="11"/>
        <color rgb="FF0000FF"/>
        <rFont val="Calibri"/>
        <family val="2"/>
        <scheme val="minor"/>
      </rPr>
      <t xml:space="preserve"> </t>
    </r>
    <r>
      <rPr>
        <sz val="11"/>
        <rFont val="Calibri"/>
        <family val="2"/>
        <scheme val="minor"/>
      </rPr>
      <t xml:space="preserve">are some examples.  Also, </t>
    </r>
    <r>
      <rPr>
        <sz val="11"/>
        <color theme="1"/>
        <rFont val="Calibri"/>
        <family val="2"/>
        <scheme val="minor"/>
      </rPr>
      <t xml:space="preserve">we recognize that this information can be presented in various ways, and as long as the formulas are included, we are flexible with presentation. </t>
    </r>
    <r>
      <rPr>
        <b/>
        <sz val="11"/>
        <color rgb="FFFF0000"/>
        <rFont val="Calibri"/>
        <family val="2"/>
        <scheme val="minor"/>
      </rPr>
      <t>You do not have to use the versions we've provided below</t>
    </r>
    <r>
      <rPr>
        <sz val="11"/>
        <color theme="1"/>
        <rFont val="Calibri"/>
        <family val="2"/>
        <scheme val="minor"/>
      </rPr>
      <t xml:space="preserve">, but we included them in case you find it helpful to visualize how some companies present their indirect rate calculations.
In the ICS Tab, you can also find a version using DCAA ICE (Incured Cost Electronic) model. </t>
    </r>
    <r>
      <rPr>
        <b/>
        <sz val="11"/>
        <color rgb="FFFF0000"/>
        <rFont val="Calibri"/>
        <family val="2"/>
        <scheme val="minor"/>
      </rPr>
      <t xml:space="preserve"> If you are providing ICS for the prior three years, then all we would need is your trail balance and ICS for the prior three years. </t>
    </r>
    <r>
      <rPr>
        <sz val="11"/>
        <color theme="1"/>
        <rFont val="Calibri"/>
        <family val="2"/>
        <scheme val="minor"/>
      </rPr>
      <t xml:space="preserve"> We would be able to use the ICS to figure how your indirect rates are calculated.</t>
    </r>
  </si>
  <si>
    <r>
      <rPr>
        <b/>
        <sz val="11"/>
        <color rgb="FFFF0000"/>
        <rFont val="Calibri"/>
        <family val="2"/>
        <scheme val="minor"/>
      </rPr>
      <t>Disclaimer</t>
    </r>
    <r>
      <rPr>
        <sz val="11"/>
        <color theme="1"/>
        <rFont val="Calibri"/>
        <family val="2"/>
        <scheme val="minor"/>
      </rPr>
      <t xml:space="preserve"> - Please reach out to</t>
    </r>
    <r>
      <rPr>
        <sz val="11"/>
        <color rgb="FF0000FF"/>
        <rFont val="Calibri"/>
        <family val="2"/>
        <scheme val="minor"/>
      </rPr>
      <t xml:space="preserve"> AuditLiaison@jhuapl.edu</t>
    </r>
    <r>
      <rPr>
        <sz val="11"/>
        <color theme="1"/>
        <rFont val="Calibri"/>
        <family val="2"/>
        <scheme val="minor"/>
      </rPr>
      <t xml:space="preserve"> for questions/concerns on items noted in the above checklist.  Note that Audit Liaison cannot take the place of a "consultant" due to our role in reviewing proposals and business systems. We strongly recommend hiring a third party professional who has experience in government contracting due to the numerous regulatory requirements involved.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</si>
</sst>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17"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1"/>
      <name val="Webdings"/>
      <family val="1"/>
      <charset val="2"/>
    </font>
    <font>
      <b/>
      <sz val="16"/>
      <name val="Calibri"/>
      <family val="2"/>
    </font>
    <font>
      <u/>
      <sz val="11"/>
      <color theme="10"/>
      <name val="Calibri"/>
      <family val="2"/>
      <scheme val="minor"/>
    </font>
    <font>
      <b/>
      <sz val="16"/>
      <color theme="0"/>
      <name val="Calibri"/>
      <family val="2"/>
    </font>
    <font>
      <i/>
      <sz val="11"/>
      <color theme="1"/>
      <name val="Calibri"/>
      <family val="2"/>
      <scheme val="minor"/>
    </font>
    <font>
      <i/>
      <sz val="11"/>
      <color rgb="FFFF0000"/>
      <name val="Calibri"/>
      <family val="2"/>
      <scheme val="minor"/>
    </font>
    <font>
      <u/>
      <sz val="11"/>
      <color theme="1"/>
      <name val="Calibri"/>
      <family val="2"/>
      <scheme val="minor"/>
    </font>
    <font>
      <b/>
      <u/>
      <sz val="11"/>
      <color theme="1"/>
      <name val="Calibri"/>
      <family val="2"/>
      <scheme val="minor"/>
    </font>
    <font>
      <b/>
      <sz val="11"/>
      <color rgb="FFFF0000"/>
      <name val="Calibri"/>
      <family val="2"/>
      <scheme val="minor"/>
    </font>
    <font>
      <sz val="10"/>
      <color rgb="FF000000"/>
      <name val="Arial"/>
      <family val="2"/>
    </font>
    <font>
      <sz val="11"/>
      <color rgb="FF0000FF"/>
      <name val="Calibri"/>
      <family val="2"/>
      <scheme val="minor"/>
    </font>
    <font>
      <sz val="11"/>
      <name val="Calibri"/>
      <family val="2"/>
      <scheme val="minor"/>
    </font>
  </fonts>
  <fills count="7">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14" fillId="0" borderId="0"/>
    <xf numFmtId="9" fontId="14" fillId="0" borderId="0" applyFont="0" applyFill="0" applyBorder="0" applyAlignment="0" applyProtection="0"/>
  </cellStyleXfs>
  <cellXfs count="223">
    <xf numFmtId="0" fontId="0" fillId="0" borderId="0" xfId="0"/>
    <xf numFmtId="0" fontId="0" fillId="0" borderId="0" xfId="0" applyBorder="1"/>
    <xf numFmtId="0" fontId="0" fillId="3" borderId="0" xfId="0" applyFill="1" applyBorder="1"/>
    <xf numFmtId="0" fontId="5" fillId="3" borderId="0" xfId="0" applyFont="1" applyFill="1" applyBorder="1" applyAlignment="1">
      <alignment horizontal="center"/>
    </xf>
    <xf numFmtId="0" fontId="0" fillId="3" borderId="0" xfId="0" applyFill="1" applyBorder="1" applyAlignment="1">
      <alignment horizontal="left" vertical="top" wrapText="1"/>
    </xf>
    <xf numFmtId="0" fontId="5" fillId="3" borderId="1" xfId="0" applyFont="1" applyFill="1" applyBorder="1" applyAlignment="1">
      <alignment horizontal="center"/>
    </xf>
    <xf numFmtId="0" fontId="0" fillId="3" borderId="2" xfId="0" applyFill="1" applyBorder="1"/>
    <xf numFmtId="0" fontId="0" fillId="3" borderId="3" xfId="0" applyFill="1" applyBorder="1"/>
    <xf numFmtId="0" fontId="0" fillId="3" borderId="4" xfId="0" applyFill="1" applyBorder="1"/>
    <xf numFmtId="0" fontId="0" fillId="3" borderId="5" xfId="0" applyFill="1" applyBorder="1"/>
    <xf numFmtId="0" fontId="0" fillId="3" borderId="6" xfId="0" applyFill="1" applyBorder="1"/>
    <xf numFmtId="0" fontId="0" fillId="3" borderId="1" xfId="0" applyFill="1" applyBorder="1"/>
    <xf numFmtId="0" fontId="0" fillId="3" borderId="7" xfId="0" applyFill="1" applyBorder="1"/>
    <xf numFmtId="0" fontId="0" fillId="3" borderId="8" xfId="0" applyFill="1" applyBorder="1"/>
    <xf numFmtId="0" fontId="0" fillId="3" borderId="5" xfId="0" applyFill="1" applyBorder="1" applyAlignment="1">
      <alignment horizontal="left" vertical="top" wrapText="1"/>
    </xf>
    <xf numFmtId="0" fontId="5" fillId="3" borderId="7" xfId="0" applyFont="1" applyFill="1" applyBorder="1" applyAlignment="1">
      <alignment horizontal="center"/>
    </xf>
    <xf numFmtId="0" fontId="0" fillId="4" borderId="4" xfId="0" applyFill="1" applyBorder="1"/>
    <xf numFmtId="0" fontId="0" fillId="4" borderId="5" xfId="0" applyFill="1" applyBorder="1"/>
    <xf numFmtId="0" fontId="0" fillId="5" borderId="0" xfId="0" applyFill="1" applyBorder="1"/>
    <xf numFmtId="0" fontId="4" fillId="3" borderId="7" xfId="0" applyFont="1" applyFill="1" applyBorder="1"/>
    <xf numFmtId="0" fontId="6" fillId="3" borderId="7"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8" xfId="0" applyFont="1" applyFill="1" applyBorder="1" applyAlignment="1">
      <alignment horizontal="center" vertical="center"/>
    </xf>
    <xf numFmtId="0" fontId="0" fillId="3" borderId="7" xfId="0" applyFill="1" applyBorder="1" applyAlignment="1">
      <alignment horizontal="left" indent="2"/>
    </xf>
    <xf numFmtId="0" fontId="0" fillId="3" borderId="0" xfId="0" applyFill="1" applyBorder="1" applyAlignment="1">
      <alignment horizontal="left" indent="2"/>
    </xf>
    <xf numFmtId="0" fontId="0" fillId="3" borderId="8" xfId="0" applyFill="1" applyBorder="1" applyAlignment="1">
      <alignment horizontal="left" indent="2"/>
    </xf>
    <xf numFmtId="0" fontId="10" fillId="3" borderId="0" xfId="0" applyFont="1" applyFill="1" applyBorder="1" applyAlignment="1">
      <alignment horizontal="left" wrapText="1"/>
    </xf>
    <xf numFmtId="0" fontId="10" fillId="3" borderId="7" xfId="0" applyFont="1" applyFill="1" applyBorder="1" applyAlignment="1">
      <alignment horizontal="left" wrapText="1"/>
    </xf>
    <xf numFmtId="0" fontId="10" fillId="3" borderId="8" xfId="0" applyFont="1" applyFill="1" applyBorder="1" applyAlignment="1">
      <alignment horizontal="left" wrapText="1"/>
    </xf>
    <xf numFmtId="165" fontId="0" fillId="0" borderId="0" xfId="1" applyNumberFormat="1" applyFont="1"/>
    <xf numFmtId="164" fontId="0" fillId="3" borderId="0" xfId="2" applyNumberFormat="1" applyFont="1" applyFill="1" applyBorder="1"/>
    <xf numFmtId="0" fontId="0" fillId="3" borderId="0" xfId="0" applyFill="1" applyBorder="1" applyAlignment="1">
      <alignment horizontal="left"/>
    </xf>
    <xf numFmtId="164" fontId="0" fillId="3" borderId="0" xfId="0" applyNumberFormat="1" applyFill="1" applyBorder="1"/>
    <xf numFmtId="164" fontId="0" fillId="3" borderId="13" xfId="2" applyNumberFormat="1" applyFont="1" applyFill="1" applyBorder="1"/>
    <xf numFmtId="164" fontId="0" fillId="3" borderId="8" xfId="2" applyNumberFormat="1" applyFont="1" applyFill="1" applyBorder="1"/>
    <xf numFmtId="164" fontId="0" fillId="3" borderId="11" xfId="2" applyNumberFormat="1" applyFont="1" applyFill="1" applyBorder="1"/>
    <xf numFmtId="0" fontId="0" fillId="3" borderId="7" xfId="0" applyFill="1" applyBorder="1" applyAlignment="1">
      <alignment horizontal="left"/>
    </xf>
    <xf numFmtId="164" fontId="0" fillId="3" borderId="8" xfId="0" applyNumberFormat="1" applyFill="1" applyBorder="1"/>
    <xf numFmtId="0" fontId="0" fillId="0" borderId="0" xfId="0" applyAlignment="1">
      <alignment horizontal="left"/>
    </xf>
    <xf numFmtId="164" fontId="0" fillId="3" borderId="5" xfId="0" applyNumberFormat="1" applyFill="1" applyBorder="1"/>
    <xf numFmtId="0" fontId="0" fillId="3" borderId="5" xfId="0" applyFill="1" applyBorder="1" applyAlignment="1">
      <alignment horizontal="left"/>
    </xf>
    <xf numFmtId="10" fontId="0" fillId="3" borderId="5" xfId="0" applyNumberFormat="1" applyFill="1" applyBorder="1"/>
    <xf numFmtId="165" fontId="0" fillId="3" borderId="5" xfId="1" applyNumberFormat="1" applyFont="1" applyFill="1" applyBorder="1"/>
    <xf numFmtId="165" fontId="0" fillId="3" borderId="5" xfId="0" applyNumberFormat="1" applyFill="1" applyBorder="1"/>
    <xf numFmtId="10" fontId="0" fillId="3" borderId="0" xfId="3" applyNumberFormat="1" applyFont="1" applyFill="1" applyBorder="1"/>
    <xf numFmtId="10" fontId="0" fillId="3" borderId="0" xfId="0" applyNumberFormat="1" applyFill="1" applyBorder="1"/>
    <xf numFmtId="165" fontId="0" fillId="3" borderId="0" xfId="1" applyNumberFormat="1" applyFont="1" applyFill="1" applyBorder="1"/>
    <xf numFmtId="165" fontId="0" fillId="3" borderId="0" xfId="0" applyNumberFormat="1" applyFill="1" applyBorder="1"/>
    <xf numFmtId="43" fontId="0" fillId="3" borderId="0" xfId="0" applyNumberFormat="1" applyFill="1" applyBorder="1"/>
    <xf numFmtId="165" fontId="0" fillId="3" borderId="8" xfId="1" applyNumberFormat="1" applyFont="1" applyFill="1" applyBorder="1"/>
    <xf numFmtId="0" fontId="0" fillId="3" borderId="4" xfId="0" applyFill="1" applyBorder="1" applyAlignment="1">
      <alignment horizontal="left"/>
    </xf>
    <xf numFmtId="165" fontId="0" fillId="3" borderId="6" xfId="1" applyNumberFormat="1" applyFont="1" applyFill="1" applyBorder="1"/>
    <xf numFmtId="0" fontId="0" fillId="6" borderId="7" xfId="0" applyFill="1" applyBorder="1"/>
    <xf numFmtId="0" fontId="0" fillId="6" borderId="0" xfId="0" applyFill="1" applyBorder="1"/>
    <xf numFmtId="0" fontId="0" fillId="6" borderId="8" xfId="0" applyFill="1" applyBorder="1"/>
    <xf numFmtId="0" fontId="9" fillId="3" borderId="7" xfId="0" applyFont="1" applyFill="1" applyBorder="1"/>
    <xf numFmtId="165" fontId="0" fillId="6" borderId="0" xfId="1" applyNumberFormat="1" applyFont="1" applyFill="1" applyBorder="1"/>
    <xf numFmtId="165" fontId="0" fillId="6" borderId="12" xfId="1" applyNumberFormat="1" applyFont="1" applyFill="1" applyBorder="1"/>
    <xf numFmtId="0" fontId="0" fillId="3" borderId="12" xfId="0" applyFill="1" applyBorder="1"/>
    <xf numFmtId="165" fontId="0" fillId="3" borderId="12" xfId="1" applyNumberFormat="1" applyFont="1" applyFill="1" applyBorder="1"/>
    <xf numFmtId="165" fontId="0" fillId="3" borderId="13" xfId="1" applyNumberFormat="1" applyFont="1" applyFill="1" applyBorder="1"/>
    <xf numFmtId="0" fontId="0" fillId="3" borderId="14" xfId="0" applyFill="1" applyBorder="1"/>
    <xf numFmtId="165" fontId="0" fillId="3" borderId="8" xfId="0" applyNumberFormat="1" applyFill="1" applyBorder="1"/>
    <xf numFmtId="0" fontId="0" fillId="3" borderId="7" xfId="0" applyFont="1" applyFill="1" applyBorder="1"/>
    <xf numFmtId="0" fontId="3" fillId="3" borderId="7" xfId="0" applyFont="1" applyFill="1" applyBorder="1"/>
    <xf numFmtId="10" fontId="3" fillId="3" borderId="0" xfId="3" applyNumberFormat="1" applyFont="1" applyFill="1" applyBorder="1"/>
    <xf numFmtId="165" fontId="0" fillId="3" borderId="11" xfId="1" applyNumberFormat="1" applyFont="1" applyFill="1" applyBorder="1"/>
    <xf numFmtId="0" fontId="3" fillId="3" borderId="0" xfId="0" applyFont="1" applyFill="1" applyBorder="1"/>
    <xf numFmtId="0" fontId="0" fillId="3" borderId="5" xfId="0" applyFill="1" applyBorder="1" applyAlignment="1">
      <alignment horizontal="left" indent="2"/>
    </xf>
    <xf numFmtId="164" fontId="0" fillId="3" borderId="5" xfId="2" applyNumberFormat="1" applyFont="1" applyFill="1" applyBorder="1"/>
    <xf numFmtId="0" fontId="0" fillId="6" borderId="7" xfId="0" applyFill="1" applyBorder="1" applyAlignment="1">
      <alignment horizontal="left"/>
    </xf>
    <xf numFmtId="0" fontId="3" fillId="3" borderId="7" xfId="0" applyFont="1" applyFill="1" applyBorder="1" applyAlignment="1">
      <alignment horizontal="left"/>
    </xf>
    <xf numFmtId="0" fontId="0" fillId="3" borderId="12" xfId="0" applyFill="1" applyBorder="1" applyAlignment="1">
      <alignment horizontal="left"/>
    </xf>
    <xf numFmtId="165" fontId="0" fillId="3" borderId="12" xfId="0" applyNumberFormat="1" applyFill="1" applyBorder="1"/>
    <xf numFmtId="165" fontId="0" fillId="3" borderId="7" xfId="1" applyNumberFormat="1" applyFont="1" applyFill="1" applyBorder="1"/>
    <xf numFmtId="0" fontId="3" fillId="3" borderId="12" xfId="0" applyFont="1" applyFill="1" applyBorder="1"/>
    <xf numFmtId="10" fontId="3" fillId="3" borderId="12" xfId="3" applyNumberFormat="1" applyFont="1" applyFill="1" applyBorder="1"/>
    <xf numFmtId="0" fontId="0" fillId="5" borderId="1" xfId="0" applyFill="1" applyBorder="1"/>
    <xf numFmtId="165" fontId="0" fillId="5" borderId="2" xfId="1" applyNumberFormat="1" applyFont="1" applyFill="1" applyBorder="1"/>
    <xf numFmtId="0" fontId="0" fillId="5" borderId="4" xfId="0" applyFill="1" applyBorder="1"/>
    <xf numFmtId="165" fontId="0" fillId="5" borderId="5" xfId="1" applyNumberFormat="1" applyFont="1" applyFill="1" applyBorder="1"/>
    <xf numFmtId="165" fontId="0" fillId="6" borderId="14" xfId="1" applyNumberFormat="1" applyFont="1" applyFill="1" applyBorder="1"/>
    <xf numFmtId="165" fontId="0" fillId="6" borderId="13" xfId="1" applyNumberFormat="1" applyFont="1" applyFill="1" applyBorder="1"/>
    <xf numFmtId="0" fontId="0" fillId="6" borderId="14" xfId="0" applyFill="1" applyBorder="1"/>
    <xf numFmtId="165" fontId="0" fillId="6" borderId="13" xfId="0" applyNumberFormat="1" applyFill="1" applyBorder="1"/>
    <xf numFmtId="0" fontId="0" fillId="6" borderId="9" xfId="0" applyFill="1" applyBorder="1"/>
    <xf numFmtId="165" fontId="0" fillId="6" borderId="10" xfId="1" applyNumberFormat="1" applyFont="1" applyFill="1" applyBorder="1"/>
    <xf numFmtId="165" fontId="0" fillId="6" borderId="9" xfId="1" applyNumberFormat="1" applyFont="1" applyFill="1" applyBorder="1" applyAlignment="1">
      <alignment horizontal="center"/>
    </xf>
    <xf numFmtId="165" fontId="0" fillId="6" borderId="10" xfId="1" applyNumberFormat="1" applyFont="1" applyFill="1" applyBorder="1" applyAlignment="1">
      <alignment horizontal="center"/>
    </xf>
    <xf numFmtId="165" fontId="0" fillId="6" borderId="11" xfId="1" applyNumberFormat="1" applyFont="1" applyFill="1" applyBorder="1" applyAlignment="1">
      <alignment horizontal="center"/>
    </xf>
    <xf numFmtId="165" fontId="0" fillId="6" borderId="9" xfId="1" applyNumberFormat="1" applyFont="1" applyFill="1" applyBorder="1"/>
    <xf numFmtId="165" fontId="0" fillId="6" borderId="11" xfId="1" applyNumberFormat="1" applyFont="1" applyFill="1" applyBorder="1"/>
    <xf numFmtId="0" fontId="0" fillId="3" borderId="1" xfId="0" applyFill="1" applyBorder="1" applyAlignment="1">
      <alignment horizontal="left"/>
    </xf>
    <xf numFmtId="165" fontId="0" fillId="3" borderId="3" xfId="1" applyNumberFormat="1" applyFont="1" applyFill="1" applyBorder="1"/>
    <xf numFmtId="165" fontId="0" fillId="3" borderId="8" xfId="1" applyNumberFormat="1" applyFont="1" applyFill="1" applyBorder="1" applyAlignment="1">
      <alignment horizontal="left" indent="2"/>
    </xf>
    <xf numFmtId="0" fontId="0" fillId="3" borderId="5" xfId="0" applyFill="1" applyBorder="1" applyAlignment="1">
      <alignment horizontal="right"/>
    </xf>
    <xf numFmtId="0" fontId="0" fillId="5" borderId="2" xfId="0" applyFill="1" applyBorder="1"/>
    <xf numFmtId="165" fontId="0" fillId="5" borderId="3" xfId="1" applyNumberFormat="1" applyFont="1" applyFill="1" applyBorder="1"/>
    <xf numFmtId="0" fontId="0" fillId="5" borderId="4" xfId="0" applyFont="1" applyFill="1" applyBorder="1" applyAlignment="1">
      <alignment horizontal="left"/>
    </xf>
    <xf numFmtId="0" fontId="0" fillId="5" borderId="5" xfId="0" applyFont="1" applyFill="1" applyBorder="1"/>
    <xf numFmtId="165" fontId="0" fillId="5" borderId="5" xfId="1" applyNumberFormat="1" applyFont="1" applyFill="1" applyBorder="1" applyAlignment="1">
      <alignment horizontal="right"/>
    </xf>
    <xf numFmtId="165" fontId="0" fillId="5" borderId="6" xfId="1" applyNumberFormat="1" applyFont="1" applyFill="1" applyBorder="1" applyAlignment="1">
      <alignment horizontal="right"/>
    </xf>
    <xf numFmtId="0" fontId="0" fillId="3" borderId="9" xfId="0" applyFill="1" applyBorder="1"/>
    <xf numFmtId="0" fontId="0" fillId="3" borderId="10" xfId="0" applyFill="1" applyBorder="1"/>
    <xf numFmtId="165" fontId="0" fillId="3" borderId="10" xfId="1" applyNumberFormat="1" applyFont="1" applyFill="1" applyBorder="1"/>
    <xf numFmtId="0" fontId="0" fillId="4" borderId="1" xfId="0" applyFont="1" applyFill="1" applyBorder="1"/>
    <xf numFmtId="0" fontId="0" fillId="4" borderId="2" xfId="0" applyFill="1" applyBorder="1"/>
    <xf numFmtId="165" fontId="0" fillId="4" borderId="2" xfId="1" applyNumberFormat="1" applyFont="1" applyFill="1" applyBorder="1"/>
    <xf numFmtId="165" fontId="0" fillId="4" borderId="3" xfId="1" applyNumberFormat="1" applyFont="1" applyFill="1" applyBorder="1"/>
    <xf numFmtId="0" fontId="0" fillId="4" borderId="4" xfId="0" applyFont="1" applyFill="1" applyBorder="1" applyAlignment="1">
      <alignment horizontal="left"/>
    </xf>
    <xf numFmtId="0" fontId="0" fillId="4" borderId="5" xfId="0" applyFont="1" applyFill="1" applyBorder="1"/>
    <xf numFmtId="165" fontId="0" fillId="4" borderId="5" xfId="1" applyNumberFormat="1" applyFont="1" applyFill="1" applyBorder="1" applyAlignment="1">
      <alignment horizontal="right"/>
    </xf>
    <xf numFmtId="165" fontId="0" fillId="4" borderId="6" xfId="1" applyNumberFormat="1" applyFont="1" applyFill="1" applyBorder="1" applyAlignment="1">
      <alignment horizontal="right"/>
    </xf>
    <xf numFmtId="165" fontId="0" fillId="5" borderId="6" xfId="1" applyNumberFormat="1" applyFont="1" applyFill="1" applyBorder="1"/>
    <xf numFmtId="0" fontId="0" fillId="5" borderId="7" xfId="0" applyFill="1" applyBorder="1" applyAlignment="1">
      <alignment horizontal="left"/>
    </xf>
    <xf numFmtId="165" fontId="0" fillId="5" borderId="0" xfId="1" applyNumberFormat="1" applyFont="1" applyFill="1" applyBorder="1"/>
    <xf numFmtId="10" fontId="0" fillId="5" borderId="0" xfId="3" applyNumberFormat="1" applyFont="1" applyFill="1" applyBorder="1"/>
    <xf numFmtId="165" fontId="0" fillId="5" borderId="8" xfId="1" applyNumberFormat="1" applyFont="1" applyFill="1" applyBorder="1"/>
    <xf numFmtId="0" fontId="0" fillId="5" borderId="4" xfId="0" applyFill="1" applyBorder="1" applyAlignment="1">
      <alignment horizontal="left"/>
    </xf>
    <xf numFmtId="0" fontId="0" fillId="5" borderId="5" xfId="0" applyFill="1" applyBorder="1"/>
    <xf numFmtId="10" fontId="0" fillId="5" borderId="5" xfId="3" applyNumberFormat="1" applyFont="1" applyFill="1" applyBorder="1"/>
    <xf numFmtId="0" fontId="7" fillId="3" borderId="7" xfId="4" applyFill="1" applyBorder="1"/>
    <xf numFmtId="0" fontId="7" fillId="3" borderId="0" xfId="4" applyFill="1" applyBorder="1"/>
    <xf numFmtId="0" fontId="12" fillId="3" borderId="7" xfId="0" applyFont="1" applyFill="1" applyBorder="1"/>
    <xf numFmtId="0" fontId="0" fillId="5" borderId="12" xfId="0" applyFill="1" applyBorder="1"/>
    <xf numFmtId="0" fontId="0" fillId="5" borderId="12" xfId="0" applyFill="1" applyBorder="1" applyAlignment="1">
      <alignment horizontal="right"/>
    </xf>
    <xf numFmtId="0" fontId="0" fillId="5" borderId="13" xfId="0" applyFill="1" applyBorder="1" applyAlignment="1">
      <alignment horizontal="right"/>
    </xf>
    <xf numFmtId="0" fontId="0" fillId="4" borderId="1" xfId="0" applyFill="1" applyBorder="1"/>
    <xf numFmtId="0" fontId="0" fillId="4" borderId="3" xfId="0" applyFill="1" applyBorder="1"/>
    <xf numFmtId="165" fontId="0" fillId="3" borderId="6" xfId="0" applyNumberFormat="1" applyFill="1" applyBorder="1"/>
    <xf numFmtId="165" fontId="0" fillId="3" borderId="10" xfId="0" applyNumberFormat="1" applyFill="1" applyBorder="1"/>
    <xf numFmtId="165" fontId="0" fillId="3" borderId="11" xfId="0" applyNumberFormat="1" applyFill="1" applyBorder="1"/>
    <xf numFmtId="10" fontId="0" fillId="3" borderId="6" xfId="3" applyNumberFormat="1" applyFont="1" applyFill="1" applyBorder="1"/>
    <xf numFmtId="0" fontId="0" fillId="4" borderId="9" xfId="0" applyFont="1" applyFill="1" applyBorder="1" applyAlignment="1">
      <alignment horizontal="left"/>
    </xf>
    <xf numFmtId="0" fontId="0" fillId="4" borderId="10" xfId="0" applyFont="1" applyFill="1" applyBorder="1"/>
    <xf numFmtId="165" fontId="0" fillId="4" borderId="10" xfId="1" applyNumberFormat="1" applyFont="1" applyFill="1" applyBorder="1" applyAlignment="1">
      <alignment horizontal="right"/>
    </xf>
    <xf numFmtId="0" fontId="0" fillId="4" borderId="10" xfId="0" applyFill="1" applyBorder="1" applyAlignment="1">
      <alignment horizontal="right"/>
    </xf>
    <xf numFmtId="0" fontId="0" fillId="4" borderId="11" xfId="0" applyFill="1" applyBorder="1" applyAlignment="1">
      <alignment horizontal="right"/>
    </xf>
    <xf numFmtId="0" fontId="9" fillId="3" borderId="0" xfId="0" applyFont="1" applyFill="1" applyBorder="1"/>
    <xf numFmtId="0" fontId="9" fillId="3" borderId="0" xfId="0" applyFont="1" applyFill="1" applyBorder="1" applyAlignment="1">
      <alignment vertical="top" wrapText="1"/>
    </xf>
    <xf numFmtId="0" fontId="9" fillId="3" borderId="8" xfId="0" applyFont="1" applyFill="1" applyBorder="1" applyAlignment="1">
      <alignment vertical="top" wrapText="1"/>
    </xf>
    <xf numFmtId="0" fontId="9" fillId="3" borderId="0" xfId="0" applyFont="1" applyFill="1" applyBorder="1" applyAlignment="1">
      <alignment vertical="top"/>
    </xf>
    <xf numFmtId="0" fontId="9" fillId="3" borderId="8" xfId="0" applyFont="1" applyFill="1" applyBorder="1" applyAlignment="1">
      <alignment vertical="top"/>
    </xf>
    <xf numFmtId="0" fontId="8" fillId="3" borderId="0" xfId="0" applyFont="1" applyFill="1" applyBorder="1" applyAlignment="1">
      <alignment horizontal="center" vertical="center"/>
    </xf>
    <xf numFmtId="44" fontId="0" fillId="3" borderId="5" xfId="2" applyFont="1" applyFill="1" applyBorder="1"/>
    <xf numFmtId="44" fontId="0" fillId="3" borderId="12" xfId="2" applyFont="1" applyFill="1" applyBorder="1"/>
    <xf numFmtId="44" fontId="0" fillId="3" borderId="12" xfId="0" applyNumberFormat="1" applyFill="1" applyBorder="1"/>
    <xf numFmtId="0" fontId="0" fillId="3" borderId="12" xfId="0" applyFont="1" applyFill="1" applyBorder="1"/>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44" fontId="0" fillId="3" borderId="0" xfId="2" applyFont="1" applyFill="1" applyBorder="1"/>
    <xf numFmtId="9" fontId="0" fillId="3" borderId="0" xfId="0" applyNumberFormat="1" applyFill="1" applyBorder="1"/>
    <xf numFmtId="44" fontId="0" fillId="3" borderId="0" xfId="0" applyNumberFormat="1" applyFill="1" applyBorder="1"/>
    <xf numFmtId="0" fontId="0" fillId="3" borderId="5" xfId="0" applyFill="1" applyBorder="1" applyAlignment="1">
      <alignment horizontal="left" vertical="top" wrapText="1"/>
    </xf>
    <xf numFmtId="0" fontId="0" fillId="3" borderId="6" xfId="0" applyFill="1" applyBorder="1" applyAlignment="1">
      <alignment horizontal="left" vertical="top" wrapText="1"/>
    </xf>
    <xf numFmtId="0" fontId="0" fillId="0" borderId="0" xfId="0" applyFill="1"/>
    <xf numFmtId="0" fontId="4" fillId="0" borderId="0" xfId="0" applyFont="1" applyFill="1"/>
    <xf numFmtId="0" fontId="0" fillId="0" borderId="0" xfId="0" applyFill="1" applyAlignment="1">
      <alignment wrapText="1"/>
    </xf>
    <xf numFmtId="44" fontId="0" fillId="0" borderId="0" xfId="0" applyNumberFormat="1"/>
    <xf numFmtId="0" fontId="16" fillId="3" borderId="7" xfId="0" applyFont="1" applyFill="1" applyBorder="1" applyAlignment="1">
      <alignment horizontal="left" indent="2"/>
    </xf>
    <xf numFmtId="0" fontId="0" fillId="3" borderId="2" xfId="0" applyFill="1" applyBorder="1" applyAlignment="1">
      <alignment horizontal="left" vertical="top" wrapText="1"/>
    </xf>
    <xf numFmtId="0" fontId="0" fillId="3" borderId="0" xfId="0" applyFill="1" applyBorder="1" applyAlignment="1">
      <alignment horizontal="left" vertical="top" wrapText="1"/>
    </xf>
    <xf numFmtId="0" fontId="0" fillId="3" borderId="1" xfId="0" applyFill="1" applyBorder="1" applyAlignment="1">
      <alignment horizontal="left" vertical="top" wrapText="1"/>
    </xf>
    <xf numFmtId="0" fontId="0" fillId="3" borderId="3" xfId="0" applyFill="1" applyBorder="1" applyAlignment="1">
      <alignment horizontal="left" vertical="top" wrapText="1"/>
    </xf>
    <xf numFmtId="0" fontId="0" fillId="3" borderId="7" xfId="0" applyFill="1" applyBorder="1" applyAlignment="1">
      <alignment horizontal="left" vertical="top" wrapText="1"/>
    </xf>
    <xf numFmtId="0" fontId="0" fillId="3" borderId="8" xfId="0" applyFill="1" applyBorder="1" applyAlignment="1">
      <alignment horizontal="left" vertical="top" wrapText="1"/>
    </xf>
    <xf numFmtId="0" fontId="0" fillId="3" borderId="4" xfId="0" applyFill="1" applyBorder="1" applyAlignment="1">
      <alignment horizontal="left" vertical="top" wrapText="1"/>
    </xf>
    <xf numFmtId="0" fontId="0" fillId="3" borderId="5" xfId="0" applyFill="1" applyBorder="1" applyAlignment="1">
      <alignment horizontal="left" vertical="top" wrapText="1"/>
    </xf>
    <xf numFmtId="0" fontId="0" fillId="3" borderId="6" xfId="0" applyFill="1" applyBorder="1" applyAlignment="1">
      <alignment horizontal="left" vertical="top" wrapText="1"/>
    </xf>
    <xf numFmtId="0" fontId="4" fillId="6" borderId="9" xfId="0" applyFont="1" applyFill="1" applyBorder="1" applyAlignment="1">
      <alignment horizontal="center"/>
    </xf>
    <xf numFmtId="0" fontId="4" fillId="6" borderId="10" xfId="0" applyFont="1" applyFill="1" applyBorder="1" applyAlignment="1">
      <alignment horizontal="center"/>
    </xf>
    <xf numFmtId="0" fontId="4" fillId="6" borderId="11" xfId="0" applyFont="1" applyFill="1" applyBorder="1" applyAlignment="1">
      <alignment horizontal="center"/>
    </xf>
    <xf numFmtId="0" fontId="7" fillId="3" borderId="1" xfId="4" applyFill="1" applyBorder="1" applyAlignment="1">
      <alignment horizontal="center" vertical="center" wrapText="1"/>
    </xf>
    <xf numFmtId="0" fontId="7" fillId="3" borderId="3" xfId="4" applyFill="1" applyBorder="1" applyAlignment="1">
      <alignment horizontal="center" vertical="center" wrapText="1"/>
    </xf>
    <xf numFmtId="0" fontId="7" fillId="3" borderId="7" xfId="4" applyFill="1" applyBorder="1" applyAlignment="1">
      <alignment horizontal="center" vertical="center" wrapText="1"/>
    </xf>
    <xf numFmtId="0" fontId="7" fillId="3" borderId="8" xfId="4" applyFill="1" applyBorder="1" applyAlignment="1">
      <alignment horizontal="center" vertical="center" wrapText="1"/>
    </xf>
    <xf numFmtId="0" fontId="7" fillId="3" borderId="4" xfId="4" applyFill="1" applyBorder="1" applyAlignment="1">
      <alignment horizontal="center" vertical="center" wrapText="1"/>
    </xf>
    <xf numFmtId="0" fontId="7" fillId="3" borderId="6" xfId="4" applyFill="1" applyBorder="1" applyAlignment="1">
      <alignment horizontal="center" vertical="center" wrapText="1"/>
    </xf>
    <xf numFmtId="0" fontId="0" fillId="3" borderId="0" xfId="0" applyFill="1" applyBorder="1" applyAlignment="1">
      <alignment vertical="top" wrapText="1"/>
    </xf>
    <xf numFmtId="0" fontId="0" fillId="3" borderId="8" xfId="0" applyFill="1" applyBorder="1" applyAlignment="1">
      <alignment vertical="top" wrapText="1"/>
    </xf>
    <xf numFmtId="0" fontId="0" fillId="3" borderId="5" xfId="0" applyFill="1" applyBorder="1" applyAlignment="1">
      <alignment vertical="top" wrapText="1"/>
    </xf>
    <xf numFmtId="0" fontId="0" fillId="3" borderId="6" xfId="0" applyFill="1" applyBorder="1" applyAlignment="1">
      <alignment vertical="top" wrapText="1"/>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11" fillId="3" borderId="0" xfId="0" applyFont="1" applyFill="1" applyBorder="1" applyAlignment="1">
      <alignment horizontal="center"/>
    </xf>
    <xf numFmtId="0" fontId="0" fillId="3" borderId="0" xfId="0" applyFill="1" applyBorder="1" applyAlignment="1">
      <alignment horizontal="center"/>
    </xf>
    <xf numFmtId="0" fontId="0" fillId="3" borderId="7" xfId="0" applyFill="1" applyBorder="1" applyAlignment="1">
      <alignment horizontal="left" wrapText="1" indent="2"/>
    </xf>
    <xf numFmtId="0" fontId="0" fillId="3" borderId="0" xfId="0" applyFill="1" applyBorder="1" applyAlignment="1">
      <alignment horizontal="left" wrapText="1" indent="2"/>
    </xf>
    <xf numFmtId="0" fontId="0" fillId="3" borderId="8" xfId="0" applyFill="1" applyBorder="1" applyAlignment="1">
      <alignment horizontal="left" wrapText="1" indent="2"/>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10" fillId="3" borderId="7" xfId="0" applyFont="1" applyFill="1" applyBorder="1" applyAlignment="1">
      <alignment horizontal="left" wrapText="1"/>
    </xf>
    <xf numFmtId="0" fontId="10" fillId="3" borderId="0" xfId="0" applyFont="1" applyFill="1" applyBorder="1" applyAlignment="1">
      <alignment horizontal="left" wrapText="1"/>
    </xf>
    <xf numFmtId="0" fontId="10" fillId="3" borderId="8" xfId="0" applyFont="1" applyFill="1" applyBorder="1" applyAlignment="1">
      <alignment horizontal="left" wrapText="1"/>
    </xf>
    <xf numFmtId="0" fontId="0" fillId="3" borderId="7" xfId="0" applyFill="1" applyBorder="1" applyAlignment="1">
      <alignment horizontal="left" wrapText="1"/>
    </xf>
    <xf numFmtId="0" fontId="0" fillId="3" borderId="0" xfId="0" applyFill="1" applyBorder="1" applyAlignment="1">
      <alignment horizontal="left" wrapText="1"/>
    </xf>
    <xf numFmtId="0" fontId="0" fillId="3" borderId="8" xfId="0" applyFill="1" applyBorder="1" applyAlignment="1">
      <alignment horizontal="left" wrapText="1"/>
    </xf>
    <xf numFmtId="0" fontId="0" fillId="3" borderId="7" xfId="0" applyFill="1" applyBorder="1" applyAlignment="1">
      <alignment horizontal="left" vertical="top" wrapText="1" indent="2"/>
    </xf>
    <xf numFmtId="0" fontId="0" fillId="3" borderId="0" xfId="0" applyFill="1" applyBorder="1" applyAlignment="1">
      <alignment horizontal="left" vertical="top" wrapText="1" indent="2"/>
    </xf>
    <xf numFmtId="0" fontId="0" fillId="3" borderId="8" xfId="0" applyFill="1" applyBorder="1" applyAlignment="1">
      <alignment horizontal="left" vertical="top" wrapText="1" indent="2"/>
    </xf>
    <xf numFmtId="165" fontId="0" fillId="6" borderId="9" xfId="1" applyNumberFormat="1" applyFont="1" applyFill="1" applyBorder="1" applyAlignment="1">
      <alignment horizontal="center"/>
    </xf>
    <xf numFmtId="165" fontId="0" fillId="6" borderId="10" xfId="1" applyNumberFormat="1" applyFont="1" applyFill="1" applyBorder="1" applyAlignment="1">
      <alignment horizontal="center"/>
    </xf>
    <xf numFmtId="165" fontId="0" fillId="6" borderId="11" xfId="1" applyNumberFormat="1" applyFont="1" applyFill="1" applyBorder="1" applyAlignment="1">
      <alignment horizontal="center"/>
    </xf>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9" fillId="3" borderId="0" xfId="0" applyFont="1" applyFill="1" applyBorder="1" applyAlignment="1">
      <alignment horizontal="left" wrapText="1"/>
    </xf>
    <xf numFmtId="0" fontId="9" fillId="3" borderId="8" xfId="0" applyFont="1" applyFill="1" applyBorder="1" applyAlignment="1">
      <alignment horizontal="left" wrapText="1"/>
    </xf>
    <xf numFmtId="0" fontId="9" fillId="3" borderId="0" xfId="0" applyFont="1" applyFill="1" applyBorder="1" applyAlignment="1">
      <alignment horizontal="left" vertical="top" wrapText="1"/>
    </xf>
    <xf numFmtId="0" fontId="9" fillId="3" borderId="8" xfId="0" applyFont="1" applyFill="1" applyBorder="1" applyAlignment="1">
      <alignment horizontal="left" vertical="top" wrapText="1"/>
    </xf>
    <xf numFmtId="0" fontId="4" fillId="5" borderId="7" xfId="0" applyFont="1" applyFill="1" applyBorder="1" applyAlignment="1">
      <alignment horizontal="left" wrapText="1"/>
    </xf>
    <xf numFmtId="0" fontId="4" fillId="5" borderId="0" xfId="0" applyFont="1" applyFill="1" applyBorder="1" applyAlignment="1">
      <alignment horizontal="left" wrapText="1"/>
    </xf>
    <xf numFmtId="0" fontId="4" fillId="5" borderId="8" xfId="0" applyFont="1" applyFill="1" applyBorder="1" applyAlignment="1">
      <alignment horizontal="left" wrapText="1"/>
    </xf>
    <xf numFmtId="0" fontId="0" fillId="4" borderId="9" xfId="0" applyFill="1" applyBorder="1" applyAlignment="1">
      <alignment horizontal="center"/>
    </xf>
    <xf numFmtId="0" fontId="0" fillId="4" borderId="11" xfId="0" applyFill="1" applyBorder="1" applyAlignment="1">
      <alignment horizontal="center"/>
    </xf>
  </cellXfs>
  <cellStyles count="7">
    <cellStyle name="Comma" xfId="1" builtinId="3"/>
    <cellStyle name="Currency" xfId="2" builtinId="4"/>
    <cellStyle name="Hyperlink" xfId="4" builtinId="8"/>
    <cellStyle name="Normal" xfId="0" builtinId="0"/>
    <cellStyle name="Normal 3" xfId="5"/>
    <cellStyle name="Percent" xfId="3" builtinId="5"/>
    <cellStyle name="Percent 2" xfId="6"/>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177052</xdr:colOff>
      <xdr:row>2</xdr:row>
      <xdr:rowOff>1119</xdr:rowOff>
    </xdr:from>
    <xdr:to>
      <xdr:col>9</xdr:col>
      <xdr:colOff>255119</xdr:colOff>
      <xdr:row>5</xdr:row>
      <xdr:rowOff>333375</xdr:rowOff>
    </xdr:to>
    <xdr:pic>
      <xdr:nvPicPr>
        <xdr:cNvPr id="2" name="Picture 1"/>
        <xdr:cNvPicPr>
          <a:picLocks noChangeAspect="1"/>
        </xdr:cNvPicPr>
      </xdr:nvPicPr>
      <xdr:blipFill rotWithShape="1">
        <a:blip xmlns:r="http://schemas.openxmlformats.org/officeDocument/2006/relationships" r:embed="rId1"/>
        <a:srcRect t="13795" r="-10737" b="7747"/>
        <a:stretch/>
      </xdr:blipFill>
      <xdr:spPr>
        <a:xfrm>
          <a:off x="1405777" y="382119"/>
          <a:ext cx="4411942" cy="9037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380999</xdr:colOff>
      <xdr:row>1</xdr:row>
      <xdr:rowOff>33617</xdr:rowOff>
    </xdr:from>
    <xdr:to>
      <xdr:col>9</xdr:col>
      <xdr:colOff>168088</xdr:colOff>
      <xdr:row>4</xdr:row>
      <xdr:rowOff>165406</xdr:rowOff>
    </xdr:to>
    <xdr:pic>
      <xdr:nvPicPr>
        <xdr:cNvPr id="2" name="Picture 1"/>
        <xdr:cNvPicPr>
          <a:picLocks noChangeAspect="1"/>
        </xdr:cNvPicPr>
      </xdr:nvPicPr>
      <xdr:blipFill rotWithShape="1">
        <a:blip xmlns:r="http://schemas.openxmlformats.org/officeDocument/2006/relationships" r:embed="rId1"/>
        <a:srcRect t="13795" r="-10737" b="7747"/>
        <a:stretch/>
      </xdr:blipFill>
      <xdr:spPr>
        <a:xfrm>
          <a:off x="2196352" y="224117"/>
          <a:ext cx="3417795" cy="70328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50426</xdr:colOff>
      <xdr:row>1</xdr:row>
      <xdr:rowOff>152400</xdr:rowOff>
    </xdr:from>
    <xdr:to>
      <xdr:col>10</xdr:col>
      <xdr:colOff>12326</xdr:colOff>
      <xdr:row>6</xdr:row>
      <xdr:rowOff>66675</xdr:rowOff>
    </xdr:to>
    <xdr:pic>
      <xdr:nvPicPr>
        <xdr:cNvPr id="2" name="Picture 1"/>
        <xdr:cNvPicPr>
          <a:picLocks noChangeAspect="1"/>
        </xdr:cNvPicPr>
      </xdr:nvPicPr>
      <xdr:blipFill rotWithShape="1">
        <a:blip xmlns:r="http://schemas.openxmlformats.org/officeDocument/2006/relationships" r:embed="rId1"/>
        <a:srcRect t="13795" r="-10737" b="7747"/>
        <a:stretch/>
      </xdr:blipFill>
      <xdr:spPr>
        <a:xfrm>
          <a:off x="1879226" y="342900"/>
          <a:ext cx="4229100" cy="866775"/>
        </a:xfrm>
        <a:prstGeom prst="rect">
          <a:avLst/>
        </a:prstGeom>
      </xdr:spPr>
    </xdr:pic>
    <xdr:clientData/>
  </xdr:twoCellAnchor>
  <xdr:twoCellAnchor editAs="oneCell">
    <xdr:from>
      <xdr:col>1</xdr:col>
      <xdr:colOff>268940</xdr:colOff>
      <xdr:row>37</xdr:row>
      <xdr:rowOff>67235</xdr:rowOff>
    </xdr:from>
    <xdr:to>
      <xdr:col>11</xdr:col>
      <xdr:colOff>217764</xdr:colOff>
      <xdr:row>52</xdr:row>
      <xdr:rowOff>19259</xdr:rowOff>
    </xdr:to>
    <xdr:pic>
      <xdr:nvPicPr>
        <xdr:cNvPr id="3" name="Picture 2"/>
        <xdr:cNvPicPr>
          <a:picLocks noChangeAspect="1"/>
        </xdr:cNvPicPr>
      </xdr:nvPicPr>
      <xdr:blipFill>
        <a:blip xmlns:r="http://schemas.openxmlformats.org/officeDocument/2006/relationships" r:embed="rId2"/>
        <a:stretch>
          <a:fillRect/>
        </a:stretch>
      </xdr:blipFill>
      <xdr:spPr>
        <a:xfrm>
          <a:off x="874058" y="7194176"/>
          <a:ext cx="6000000" cy="2809524"/>
        </a:xfrm>
        <a:prstGeom prst="rect">
          <a:avLst/>
        </a:prstGeom>
      </xdr:spPr>
    </xdr:pic>
    <xdr:clientData/>
  </xdr:twoCellAnchor>
  <xdr:twoCellAnchor editAs="oneCell">
    <xdr:from>
      <xdr:col>1</xdr:col>
      <xdr:colOff>235324</xdr:colOff>
      <xdr:row>54</xdr:row>
      <xdr:rowOff>11206</xdr:rowOff>
    </xdr:from>
    <xdr:to>
      <xdr:col>11</xdr:col>
      <xdr:colOff>203196</xdr:colOff>
      <xdr:row>63</xdr:row>
      <xdr:rowOff>172896</xdr:rowOff>
    </xdr:to>
    <xdr:pic>
      <xdr:nvPicPr>
        <xdr:cNvPr id="4" name="Picture 3"/>
        <xdr:cNvPicPr>
          <a:picLocks noChangeAspect="1"/>
        </xdr:cNvPicPr>
      </xdr:nvPicPr>
      <xdr:blipFill>
        <a:blip xmlns:r="http://schemas.openxmlformats.org/officeDocument/2006/relationships" r:embed="rId3"/>
        <a:stretch>
          <a:fillRect/>
        </a:stretch>
      </xdr:blipFill>
      <xdr:spPr>
        <a:xfrm>
          <a:off x="840442" y="10376647"/>
          <a:ext cx="6019048" cy="18761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1189504</xdr:colOff>
      <xdr:row>1</xdr:row>
      <xdr:rowOff>44823</xdr:rowOff>
    </xdr:from>
    <xdr:to>
      <xdr:col>7</xdr:col>
      <xdr:colOff>243727</xdr:colOff>
      <xdr:row>5</xdr:row>
      <xdr:rowOff>149598</xdr:rowOff>
    </xdr:to>
    <xdr:pic>
      <xdr:nvPicPr>
        <xdr:cNvPr id="2" name="Picture 1"/>
        <xdr:cNvPicPr>
          <a:picLocks noChangeAspect="1"/>
        </xdr:cNvPicPr>
      </xdr:nvPicPr>
      <xdr:blipFill rotWithShape="1">
        <a:blip xmlns:r="http://schemas.openxmlformats.org/officeDocument/2006/relationships" r:embed="rId1"/>
        <a:srcRect t="13795" r="-10737" b="7747"/>
        <a:stretch/>
      </xdr:blipFill>
      <xdr:spPr>
        <a:xfrm>
          <a:off x="2399739" y="235323"/>
          <a:ext cx="4197723" cy="8667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609038</xdr:colOff>
      <xdr:row>1</xdr:row>
      <xdr:rowOff>76760</xdr:rowOff>
    </xdr:from>
    <xdr:to>
      <xdr:col>9</xdr:col>
      <xdr:colOff>405090</xdr:colOff>
      <xdr:row>5</xdr:row>
      <xdr:rowOff>181535</xdr:rowOff>
    </xdr:to>
    <xdr:pic>
      <xdr:nvPicPr>
        <xdr:cNvPr id="2" name="Picture 1"/>
        <xdr:cNvPicPr>
          <a:picLocks noChangeAspect="1"/>
        </xdr:cNvPicPr>
      </xdr:nvPicPr>
      <xdr:blipFill rotWithShape="1">
        <a:blip xmlns:r="http://schemas.openxmlformats.org/officeDocument/2006/relationships" r:embed="rId1"/>
        <a:srcRect t="13795" r="-10737" b="7747"/>
        <a:stretch/>
      </xdr:blipFill>
      <xdr:spPr>
        <a:xfrm>
          <a:off x="3220009" y="267260"/>
          <a:ext cx="4166346" cy="866775"/>
        </a:xfrm>
        <a:prstGeom prst="rect">
          <a:avLst/>
        </a:prstGeom>
      </xdr:spPr>
    </xdr:pic>
    <xdr:clientData/>
  </xdr:twoCellAnchor>
  <xdr:twoCellAnchor>
    <xdr:from>
      <xdr:col>13</xdr:col>
      <xdr:colOff>302557</xdr:colOff>
      <xdr:row>3</xdr:row>
      <xdr:rowOff>168088</xdr:rowOff>
    </xdr:from>
    <xdr:to>
      <xdr:col>16</xdr:col>
      <xdr:colOff>201706</xdr:colOff>
      <xdr:row>10</xdr:row>
      <xdr:rowOff>100853</xdr:rowOff>
    </xdr:to>
    <xdr:sp macro="" textlink="">
      <xdr:nvSpPr>
        <xdr:cNvPr id="3" name="TextBox 2"/>
        <xdr:cNvSpPr txBox="1"/>
      </xdr:nvSpPr>
      <xdr:spPr>
        <a:xfrm>
          <a:off x="10331822" y="739588"/>
          <a:ext cx="1714502" cy="1367118"/>
        </a:xfrm>
        <a:prstGeom prst="rect">
          <a:avLst/>
        </a:prstGeom>
        <a:solidFill>
          <a:schemeClr val="bg1">
            <a:lumMod val="9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lang="en-US" sz="1100" b="1" u="sng"/>
            <a:t>Full</a:t>
          </a:r>
          <a:r>
            <a:rPr lang="en-US" sz="1100" b="1" u="sng" baseline="0"/>
            <a:t> Example ICS Model</a:t>
          </a:r>
        </a:p>
        <a:p>
          <a:endParaRPr lang="en-US" sz="1100" b="1"/>
        </a:p>
      </xdr:txBody>
    </xdr:sp>
    <xdr:clientData/>
  </xdr:twoCellAnchor>
  <mc:AlternateContent xmlns:mc="http://schemas.openxmlformats.org/markup-compatibility/2006">
    <mc:Choice xmlns:a14="http://schemas.microsoft.com/office/drawing/2010/main" Requires="a14">
      <xdr:twoCellAnchor editAs="oneCell">
        <xdr:from>
          <xdr:col>14</xdr:col>
          <xdr:colOff>47625</xdr:colOff>
          <xdr:row>6</xdr:row>
          <xdr:rowOff>0</xdr:rowOff>
        </xdr:from>
        <xdr:to>
          <xdr:col>15</xdr:col>
          <xdr:colOff>352425</xdr:colOff>
          <xdr:row>9</xdr:row>
          <xdr:rowOff>19050</xdr:rowOff>
        </xdr:to>
        <xdr:sp macro="" textlink="">
          <xdr:nvSpPr>
            <xdr:cNvPr id="5122" name="Object 2" hidden="1">
              <a:extLst>
                <a:ext uri="{63B3BB69-23CF-44E3-9099-C40C66FF867C}">
                  <a14:compatExt spid="_x0000_s512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2</xdr:col>
      <xdr:colOff>517151</xdr:colOff>
      <xdr:row>2</xdr:row>
      <xdr:rowOff>28575</xdr:rowOff>
    </xdr:from>
    <xdr:to>
      <xdr:col>9</xdr:col>
      <xdr:colOff>307601</xdr:colOff>
      <xdr:row>6</xdr:row>
      <xdr:rowOff>133350</xdr:rowOff>
    </xdr:to>
    <xdr:pic>
      <xdr:nvPicPr>
        <xdr:cNvPr id="2" name="Picture 1"/>
        <xdr:cNvPicPr>
          <a:picLocks noChangeAspect="1"/>
        </xdr:cNvPicPr>
      </xdr:nvPicPr>
      <xdr:blipFill rotWithShape="1">
        <a:blip xmlns:r="http://schemas.openxmlformats.org/officeDocument/2006/relationships" r:embed="rId1"/>
        <a:srcRect t="13795" r="-10737" b="7747"/>
        <a:stretch/>
      </xdr:blipFill>
      <xdr:spPr>
        <a:xfrm>
          <a:off x="1736351" y="409575"/>
          <a:ext cx="4229100" cy="8667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ai.gov/sites/default/files/pdfss/glossary.pdf" TargetMode="External"/><Relationship Id="rId2" Type="http://schemas.openxmlformats.org/officeDocument/2006/relationships/hyperlink" Target="https://www.dcaa.org/dcaa-unallowable-costs/" TargetMode="External"/><Relationship Id="rId1" Type="http://schemas.openxmlformats.org/officeDocument/2006/relationships/hyperlink" Target="https://www.dcaa.mil/Guidance/Selected-Area-of-Cost-Guideboo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s://www.dcaa.mil/ChecklistsAndTools/" TargetMode="External"/><Relationship Id="rId6" Type="http://schemas.openxmlformats.org/officeDocument/2006/relationships/image" Target="../media/image4.emf"/><Relationship Id="rId5" Type="http://schemas.openxmlformats.org/officeDocument/2006/relationships/oleObject" Target="../embeddings/Microsoft_Excel_97-2003_Worksheet.xls"/><Relationship Id="rId4"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acquisition.gov/far/15.40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71"/>
  <sheetViews>
    <sheetView tabSelected="1" zoomScaleNormal="100" workbookViewId="0">
      <selection activeCell="R19" sqref="R19"/>
    </sheetView>
  </sheetViews>
  <sheetFormatPr defaultRowHeight="15" x14ac:dyDescent="0.25"/>
  <cols>
    <col min="2" max="9" width="9.28515625" customWidth="1"/>
  </cols>
  <sheetData>
    <row r="2" spans="2:11" x14ac:dyDescent="0.25">
      <c r="B2" s="11"/>
      <c r="C2" s="6"/>
      <c r="D2" s="6"/>
      <c r="E2" s="6"/>
      <c r="F2" s="6"/>
      <c r="G2" s="6"/>
      <c r="H2" s="6"/>
      <c r="I2" s="6"/>
      <c r="J2" s="6"/>
      <c r="K2" s="7"/>
    </row>
    <row r="3" spans="2:11" x14ac:dyDescent="0.25">
      <c r="B3" s="12"/>
      <c r="C3" s="2"/>
      <c r="D3" s="2"/>
      <c r="E3" s="2"/>
      <c r="F3" s="2"/>
      <c r="G3" s="2"/>
      <c r="H3" s="2"/>
      <c r="I3" s="2"/>
      <c r="J3" s="2"/>
      <c r="K3" s="13"/>
    </row>
    <row r="4" spans="2:11" x14ac:dyDescent="0.25">
      <c r="B4" s="12"/>
      <c r="C4" s="2"/>
      <c r="D4" s="2"/>
      <c r="E4" s="2"/>
      <c r="F4" s="2"/>
      <c r="G4" s="2"/>
      <c r="H4" s="2"/>
      <c r="I4" s="2"/>
      <c r="J4" s="2"/>
      <c r="K4" s="13"/>
    </row>
    <row r="5" spans="2:11" x14ac:dyDescent="0.25">
      <c r="B5" s="12"/>
      <c r="C5" s="2"/>
      <c r="D5" s="2"/>
      <c r="E5" s="2"/>
      <c r="F5" s="2"/>
      <c r="G5" s="2"/>
      <c r="H5" s="2"/>
      <c r="I5" s="2"/>
      <c r="J5" s="2"/>
      <c r="K5" s="13"/>
    </row>
    <row r="6" spans="2:11" ht="36.75" customHeight="1" x14ac:dyDescent="0.25">
      <c r="B6" s="12"/>
      <c r="C6" s="2"/>
      <c r="D6" s="2"/>
      <c r="E6" s="2"/>
      <c r="F6" s="2"/>
      <c r="G6" s="2"/>
      <c r="H6" s="2"/>
      <c r="I6" s="2"/>
      <c r="J6" s="2"/>
      <c r="K6" s="13"/>
    </row>
    <row r="7" spans="2:11" ht="21" x14ac:dyDescent="0.25">
      <c r="B7" s="182" t="s">
        <v>19</v>
      </c>
      <c r="C7" s="183"/>
      <c r="D7" s="183"/>
      <c r="E7" s="183"/>
      <c r="F7" s="183"/>
      <c r="G7" s="183"/>
      <c r="H7" s="183"/>
      <c r="I7" s="183"/>
      <c r="J7" s="183"/>
      <c r="K7" s="184"/>
    </row>
    <row r="8" spans="2:11" x14ac:dyDescent="0.25">
      <c r="B8" s="164" t="s">
        <v>4</v>
      </c>
      <c r="C8" s="161"/>
      <c r="D8" s="161"/>
      <c r="E8" s="161"/>
      <c r="F8" s="161"/>
      <c r="G8" s="161"/>
      <c r="H8" s="161"/>
      <c r="I8" s="161"/>
      <c r="J8" s="161"/>
      <c r="K8" s="165"/>
    </row>
    <row r="9" spans="2:11" x14ac:dyDescent="0.25">
      <c r="B9" s="164"/>
      <c r="C9" s="161"/>
      <c r="D9" s="161"/>
      <c r="E9" s="161"/>
      <c r="F9" s="161"/>
      <c r="G9" s="161"/>
      <c r="H9" s="161"/>
      <c r="I9" s="161"/>
      <c r="J9" s="161"/>
      <c r="K9" s="165"/>
    </row>
    <row r="10" spans="2:11" x14ac:dyDescent="0.25">
      <c r="B10" s="166"/>
      <c r="C10" s="167"/>
      <c r="D10" s="167"/>
      <c r="E10" s="167"/>
      <c r="F10" s="167"/>
      <c r="G10" s="167"/>
      <c r="H10" s="167"/>
      <c r="I10" s="167"/>
      <c r="J10" s="167"/>
      <c r="K10" s="168"/>
    </row>
    <row r="11" spans="2:11" ht="15.75" x14ac:dyDescent="0.3">
      <c r="B11" s="5" t="s">
        <v>1</v>
      </c>
      <c r="C11" s="6" t="s">
        <v>5</v>
      </c>
      <c r="D11" s="6"/>
      <c r="E11" s="6"/>
      <c r="F11" s="6"/>
      <c r="G11" s="6"/>
      <c r="H11" s="6"/>
      <c r="I11" s="6"/>
      <c r="J11" s="172" t="s">
        <v>30</v>
      </c>
      <c r="K11" s="173"/>
    </row>
    <row r="12" spans="2:11" x14ac:dyDescent="0.25">
      <c r="B12" s="8"/>
      <c r="C12" s="9"/>
      <c r="D12" s="9"/>
      <c r="E12" s="9"/>
      <c r="F12" s="9"/>
      <c r="G12" s="9"/>
      <c r="H12" s="9"/>
      <c r="I12" s="9"/>
      <c r="J12" s="174"/>
      <c r="K12" s="175"/>
    </row>
    <row r="13" spans="2:11" ht="15.75" x14ac:dyDescent="0.3">
      <c r="B13" s="5" t="s">
        <v>1</v>
      </c>
      <c r="C13" s="6" t="s">
        <v>2</v>
      </c>
      <c r="D13" s="6"/>
      <c r="E13" s="6"/>
      <c r="F13" s="6"/>
      <c r="G13" s="6"/>
      <c r="H13" s="6"/>
      <c r="I13" s="6"/>
      <c r="J13" s="174"/>
      <c r="K13" s="175"/>
    </row>
    <row r="14" spans="2:11" x14ac:dyDescent="0.25">
      <c r="B14" s="8"/>
      <c r="C14" s="9"/>
      <c r="D14" s="9"/>
      <c r="E14" s="9"/>
      <c r="F14" s="9"/>
      <c r="G14" s="9"/>
      <c r="H14" s="9"/>
      <c r="I14" s="9"/>
      <c r="J14" s="176"/>
      <c r="K14" s="177"/>
    </row>
    <row r="15" spans="2:11" ht="15.75" x14ac:dyDescent="0.3">
      <c r="B15" s="5" t="s">
        <v>1</v>
      </c>
      <c r="C15" s="6" t="s">
        <v>3</v>
      </c>
      <c r="D15" s="6"/>
      <c r="E15" s="6"/>
      <c r="F15" s="6"/>
      <c r="G15" s="6"/>
      <c r="H15" s="6"/>
      <c r="I15" s="6"/>
      <c r="J15" s="172" t="s">
        <v>30</v>
      </c>
      <c r="K15" s="173"/>
    </row>
    <row r="16" spans="2:11" x14ac:dyDescent="0.25">
      <c r="B16" s="8"/>
      <c r="C16" s="9"/>
      <c r="D16" s="9"/>
      <c r="E16" s="9"/>
      <c r="F16" s="9"/>
      <c r="G16" s="9"/>
      <c r="H16" s="9"/>
      <c r="I16" s="9"/>
      <c r="J16" s="174"/>
      <c r="K16" s="175"/>
    </row>
    <row r="17" spans="2:11" ht="15.75" x14ac:dyDescent="0.3">
      <c r="B17" s="5" t="s">
        <v>1</v>
      </c>
      <c r="C17" s="6" t="s">
        <v>0</v>
      </c>
      <c r="D17" s="6"/>
      <c r="E17" s="6"/>
      <c r="F17" s="6"/>
      <c r="G17" s="6"/>
      <c r="H17" s="6"/>
      <c r="I17" s="6"/>
      <c r="J17" s="174"/>
      <c r="K17" s="175"/>
    </row>
    <row r="18" spans="2:11" x14ac:dyDescent="0.25">
      <c r="B18" s="8"/>
      <c r="C18" s="9"/>
      <c r="D18" s="9"/>
      <c r="E18" s="9"/>
      <c r="F18" s="9"/>
      <c r="G18" s="9"/>
      <c r="H18" s="9"/>
      <c r="I18" s="9"/>
      <c r="J18" s="176"/>
      <c r="K18" s="177"/>
    </row>
    <row r="19" spans="2:11" ht="15.75" x14ac:dyDescent="0.3">
      <c r="B19" s="5" t="s">
        <v>1</v>
      </c>
      <c r="C19" s="6" t="s">
        <v>94</v>
      </c>
      <c r="D19" s="6"/>
      <c r="E19" s="6"/>
      <c r="F19" s="6"/>
      <c r="G19" s="6"/>
      <c r="H19" s="6"/>
      <c r="I19" s="6"/>
      <c r="J19" s="12"/>
      <c r="K19" s="13"/>
    </row>
    <row r="20" spans="2:11" ht="15.75" x14ac:dyDescent="0.3">
      <c r="B20" s="15"/>
      <c r="C20" s="2"/>
      <c r="D20" s="2"/>
      <c r="E20" s="2"/>
      <c r="F20" s="2"/>
      <c r="G20" s="2"/>
      <c r="H20" s="2"/>
      <c r="I20" s="2"/>
      <c r="J20" s="12"/>
      <c r="K20" s="13"/>
    </row>
    <row r="21" spans="2:11" ht="15.75" x14ac:dyDescent="0.3">
      <c r="B21" s="15"/>
      <c r="C21" s="161" t="s">
        <v>282</v>
      </c>
      <c r="D21" s="161"/>
      <c r="E21" s="161"/>
      <c r="F21" s="161"/>
      <c r="G21" s="161"/>
      <c r="H21" s="161"/>
      <c r="I21" s="165"/>
      <c r="J21" s="12"/>
      <c r="K21" s="13"/>
    </row>
    <row r="22" spans="2:11" ht="15.75" x14ac:dyDescent="0.3">
      <c r="B22" s="15"/>
      <c r="C22" s="161"/>
      <c r="D22" s="161"/>
      <c r="E22" s="161"/>
      <c r="F22" s="161"/>
      <c r="G22" s="161"/>
      <c r="H22" s="161"/>
      <c r="I22" s="165"/>
      <c r="J22" s="12"/>
      <c r="K22" s="13"/>
    </row>
    <row r="23" spans="2:11" ht="15.75" x14ac:dyDescent="0.3">
      <c r="B23" s="15"/>
      <c r="C23" s="161"/>
      <c r="D23" s="161"/>
      <c r="E23" s="161"/>
      <c r="F23" s="161"/>
      <c r="G23" s="161"/>
      <c r="H23" s="161"/>
      <c r="I23" s="165"/>
      <c r="J23" s="12"/>
      <c r="K23" s="13"/>
    </row>
    <row r="24" spans="2:11" ht="15.75" x14ac:dyDescent="0.3">
      <c r="B24" s="15"/>
      <c r="C24" s="161"/>
      <c r="D24" s="161"/>
      <c r="E24" s="161"/>
      <c r="F24" s="161"/>
      <c r="G24" s="161"/>
      <c r="H24" s="161"/>
      <c r="I24" s="165"/>
      <c r="J24" s="12"/>
      <c r="K24" s="13"/>
    </row>
    <row r="25" spans="2:11" x14ac:dyDescent="0.25">
      <c r="B25" s="8"/>
      <c r="C25" s="9"/>
      <c r="D25" s="9"/>
      <c r="E25" s="9"/>
      <c r="F25" s="9"/>
      <c r="G25" s="9"/>
      <c r="H25" s="9"/>
      <c r="I25" s="9"/>
      <c r="J25" s="8"/>
      <c r="K25" s="10"/>
    </row>
    <row r="26" spans="2:11" ht="15.75" x14ac:dyDescent="0.3">
      <c r="B26" s="5" t="s">
        <v>1</v>
      </c>
      <c r="C26" s="6" t="s">
        <v>31</v>
      </c>
      <c r="D26" s="6"/>
      <c r="E26" s="6"/>
      <c r="F26" s="6"/>
      <c r="G26" s="6"/>
      <c r="H26" s="6"/>
      <c r="I26" s="6"/>
      <c r="J26" s="11"/>
      <c r="K26" s="7"/>
    </row>
    <row r="27" spans="2:11" x14ac:dyDescent="0.25">
      <c r="B27" s="8"/>
      <c r="C27" s="9"/>
      <c r="D27" s="9"/>
      <c r="E27" s="9"/>
      <c r="F27" s="9"/>
      <c r="G27" s="9"/>
      <c r="H27" s="9"/>
      <c r="I27" s="9"/>
      <c r="J27" s="8"/>
      <c r="K27" s="10"/>
    </row>
    <row r="28" spans="2:11" ht="15.75" x14ac:dyDescent="0.3">
      <c r="B28" s="5" t="s">
        <v>1</v>
      </c>
      <c r="C28" s="160" t="s">
        <v>303</v>
      </c>
      <c r="D28" s="160"/>
      <c r="E28" s="160"/>
      <c r="F28" s="160"/>
      <c r="G28" s="160"/>
      <c r="H28" s="160"/>
      <c r="I28" s="160"/>
      <c r="J28" s="172" t="s">
        <v>30</v>
      </c>
      <c r="K28" s="173"/>
    </row>
    <row r="29" spans="2:11" ht="15.75" x14ac:dyDescent="0.3">
      <c r="B29" s="15"/>
      <c r="C29" s="161"/>
      <c r="D29" s="161"/>
      <c r="E29" s="161"/>
      <c r="F29" s="161"/>
      <c r="G29" s="161"/>
      <c r="H29" s="161"/>
      <c r="I29" s="161"/>
      <c r="J29" s="174"/>
      <c r="K29" s="175"/>
    </row>
    <row r="30" spans="2:11" ht="15.75" x14ac:dyDescent="0.3">
      <c r="B30" s="15"/>
      <c r="C30" s="161"/>
      <c r="D30" s="161"/>
      <c r="E30" s="161"/>
      <c r="F30" s="161"/>
      <c r="G30" s="161"/>
      <c r="H30" s="161"/>
      <c r="I30" s="161"/>
      <c r="J30" s="174"/>
      <c r="K30" s="175"/>
    </row>
    <row r="31" spans="2:11" x14ac:dyDescent="0.25">
      <c r="B31" s="12"/>
      <c r="C31" s="161"/>
      <c r="D31" s="161"/>
      <c r="E31" s="161"/>
      <c r="F31" s="161"/>
      <c r="G31" s="161"/>
      <c r="H31" s="161"/>
      <c r="I31" s="161"/>
      <c r="J31" s="174"/>
      <c r="K31" s="175"/>
    </row>
    <row r="32" spans="2:11" x14ac:dyDescent="0.25">
      <c r="B32" s="12"/>
      <c r="C32" s="4"/>
      <c r="D32" s="4"/>
      <c r="E32" s="4"/>
      <c r="F32" s="4"/>
      <c r="G32" s="4"/>
      <c r="H32" s="4"/>
      <c r="I32" s="4"/>
      <c r="J32" s="174"/>
      <c r="K32" s="175"/>
    </row>
    <row r="33" spans="2:22" ht="15.75" x14ac:dyDescent="0.3">
      <c r="B33" s="5" t="s">
        <v>1</v>
      </c>
      <c r="C33" s="6" t="s">
        <v>95</v>
      </c>
      <c r="D33" s="6"/>
      <c r="E33" s="6"/>
      <c r="F33" s="6"/>
      <c r="G33" s="6"/>
      <c r="H33" s="6"/>
      <c r="I33" s="6"/>
      <c r="J33" s="174"/>
      <c r="K33" s="175"/>
    </row>
    <row r="34" spans="2:22" x14ac:dyDescent="0.25">
      <c r="B34" s="8"/>
      <c r="C34" s="9"/>
      <c r="D34" s="9"/>
      <c r="E34" s="9"/>
      <c r="F34" s="9"/>
      <c r="G34" s="9"/>
      <c r="H34" s="9"/>
      <c r="I34" s="9"/>
      <c r="J34" s="176"/>
      <c r="K34" s="177"/>
    </row>
    <row r="35" spans="2:22" ht="15.75" x14ac:dyDescent="0.3">
      <c r="B35" s="5" t="s">
        <v>1</v>
      </c>
      <c r="C35" s="160" t="s">
        <v>301</v>
      </c>
      <c r="D35" s="160"/>
      <c r="E35" s="160"/>
      <c r="F35" s="160"/>
      <c r="G35" s="160"/>
      <c r="H35" s="160"/>
      <c r="I35" s="160"/>
      <c r="J35" s="172" t="s">
        <v>30</v>
      </c>
      <c r="K35" s="173"/>
    </row>
    <row r="36" spans="2:22" x14ac:dyDescent="0.25">
      <c r="B36" s="12"/>
      <c r="C36" s="161"/>
      <c r="D36" s="161"/>
      <c r="E36" s="161"/>
      <c r="F36" s="161"/>
      <c r="G36" s="161"/>
      <c r="H36" s="161"/>
      <c r="I36" s="161"/>
      <c r="J36" s="174"/>
      <c r="K36" s="175"/>
    </row>
    <row r="37" spans="2:22" x14ac:dyDescent="0.25">
      <c r="B37" s="12"/>
      <c r="C37" s="4"/>
      <c r="D37" s="4"/>
      <c r="E37" s="4"/>
      <c r="F37" s="4"/>
      <c r="G37" s="4"/>
      <c r="H37" s="4"/>
      <c r="I37" s="4"/>
      <c r="J37" s="174"/>
      <c r="K37" s="175"/>
    </row>
    <row r="38" spans="2:22" x14ac:dyDescent="0.25">
      <c r="B38" s="8"/>
      <c r="C38" s="14"/>
      <c r="D38" s="14"/>
      <c r="E38" s="14"/>
      <c r="F38" s="14"/>
      <c r="G38" s="14"/>
      <c r="H38" s="14"/>
      <c r="I38" s="14"/>
      <c r="J38" s="176"/>
      <c r="K38" s="177"/>
    </row>
    <row r="39" spans="2:22" ht="15.75" x14ac:dyDescent="0.3">
      <c r="B39" s="5" t="s">
        <v>1</v>
      </c>
      <c r="C39" s="160" t="s">
        <v>304</v>
      </c>
      <c r="D39" s="160"/>
      <c r="E39" s="160"/>
      <c r="F39" s="160"/>
      <c r="G39" s="160"/>
      <c r="H39" s="160"/>
      <c r="I39" s="160"/>
      <c r="J39" s="11"/>
      <c r="K39" s="7"/>
    </row>
    <row r="40" spans="2:22" ht="15.75" x14ac:dyDescent="0.3">
      <c r="B40" s="15"/>
      <c r="C40" s="161"/>
      <c r="D40" s="161"/>
      <c r="E40" s="161"/>
      <c r="F40" s="161"/>
      <c r="G40" s="161"/>
      <c r="H40" s="161"/>
      <c r="I40" s="161"/>
      <c r="J40" s="12"/>
      <c r="K40" s="13"/>
    </row>
    <row r="41" spans="2:22" x14ac:dyDescent="0.25">
      <c r="B41" s="12"/>
      <c r="C41" s="161"/>
      <c r="D41" s="161"/>
      <c r="E41" s="161"/>
      <c r="F41" s="161"/>
      <c r="G41" s="161"/>
      <c r="H41" s="161"/>
      <c r="I41" s="161"/>
      <c r="J41" s="12"/>
      <c r="K41" s="13"/>
      <c r="N41" s="155"/>
      <c r="O41" s="155"/>
      <c r="P41" s="155"/>
      <c r="Q41" s="155"/>
      <c r="R41" s="155"/>
      <c r="S41" s="155"/>
      <c r="T41" s="155"/>
      <c r="U41" s="155"/>
      <c r="V41" s="155"/>
    </row>
    <row r="42" spans="2:22" x14ac:dyDescent="0.25">
      <c r="B42" s="12"/>
      <c r="C42" s="161"/>
      <c r="D42" s="161"/>
      <c r="E42" s="161"/>
      <c r="F42" s="161"/>
      <c r="G42" s="161"/>
      <c r="H42" s="161"/>
      <c r="I42" s="161"/>
      <c r="J42" s="12"/>
      <c r="K42" s="13"/>
      <c r="N42" s="155"/>
      <c r="O42" s="156"/>
      <c r="P42" s="155"/>
      <c r="Q42" s="155"/>
      <c r="R42" s="155"/>
      <c r="S42" s="155"/>
      <c r="T42" s="155"/>
      <c r="U42" s="155"/>
      <c r="V42" s="155"/>
    </row>
    <row r="43" spans="2:22" x14ac:dyDescent="0.25">
      <c r="B43" s="8"/>
      <c r="C43" s="14"/>
      <c r="D43" s="14"/>
      <c r="E43" s="14"/>
      <c r="F43" s="14"/>
      <c r="G43" s="14"/>
      <c r="H43" s="14"/>
      <c r="I43" s="14"/>
      <c r="J43" s="8"/>
      <c r="K43" s="10"/>
      <c r="N43" s="155"/>
      <c r="O43" s="157"/>
      <c r="P43" s="157"/>
      <c r="Q43" s="157"/>
      <c r="R43" s="157"/>
      <c r="S43" s="157"/>
      <c r="T43" s="157"/>
      <c r="U43" s="157"/>
      <c r="V43" s="157"/>
    </row>
    <row r="44" spans="2:22" ht="15.75" x14ac:dyDescent="0.3">
      <c r="B44" s="5" t="s">
        <v>1</v>
      </c>
      <c r="C44" s="160" t="s">
        <v>283</v>
      </c>
      <c r="D44" s="160"/>
      <c r="E44" s="160"/>
      <c r="F44" s="160"/>
      <c r="G44" s="160"/>
      <c r="H44" s="160"/>
      <c r="I44" s="163"/>
      <c r="J44" s="11"/>
      <c r="K44" s="7"/>
      <c r="N44" s="155"/>
      <c r="O44" s="157"/>
      <c r="P44" s="157"/>
      <c r="Q44" s="157"/>
      <c r="R44" s="157"/>
      <c r="S44" s="157"/>
      <c r="T44" s="157"/>
      <c r="U44" s="157"/>
      <c r="V44" s="157"/>
    </row>
    <row r="45" spans="2:22" ht="15.75" x14ac:dyDescent="0.3">
      <c r="B45" s="15"/>
      <c r="C45" s="161"/>
      <c r="D45" s="161"/>
      <c r="E45" s="161"/>
      <c r="F45" s="161"/>
      <c r="G45" s="161"/>
      <c r="H45" s="161"/>
      <c r="I45" s="165"/>
      <c r="J45" s="12"/>
      <c r="K45" s="13"/>
      <c r="N45" s="155"/>
      <c r="O45" s="157"/>
      <c r="P45" s="157"/>
      <c r="Q45" s="157"/>
      <c r="R45" s="157"/>
      <c r="S45" s="157"/>
      <c r="T45" s="157"/>
      <c r="U45" s="157"/>
      <c r="V45" s="157"/>
    </row>
    <row r="46" spans="2:22" ht="15.75" x14ac:dyDescent="0.3">
      <c r="B46" s="15"/>
      <c r="C46" s="161"/>
      <c r="D46" s="161"/>
      <c r="E46" s="161"/>
      <c r="F46" s="161"/>
      <c r="G46" s="161"/>
      <c r="H46" s="161"/>
      <c r="I46" s="165"/>
      <c r="J46" s="12"/>
      <c r="K46" s="13"/>
      <c r="N46" s="155"/>
      <c r="O46" s="155"/>
      <c r="P46" s="155"/>
      <c r="Q46" s="155"/>
      <c r="R46" s="155"/>
      <c r="S46" s="155"/>
      <c r="T46" s="155"/>
      <c r="U46" s="155"/>
      <c r="V46" s="155"/>
    </row>
    <row r="47" spans="2:22" x14ac:dyDescent="0.25">
      <c r="B47" s="8"/>
      <c r="C47" s="153"/>
      <c r="D47" s="153"/>
      <c r="E47" s="153"/>
      <c r="F47" s="153"/>
      <c r="G47" s="153"/>
      <c r="H47" s="153"/>
      <c r="I47" s="154"/>
      <c r="J47" s="8"/>
      <c r="K47" s="10"/>
      <c r="N47" s="155"/>
      <c r="O47" s="156"/>
      <c r="P47" s="155"/>
      <c r="Q47" s="155"/>
      <c r="R47" s="155"/>
      <c r="S47" s="155"/>
      <c r="T47" s="155"/>
      <c r="U47" s="155"/>
      <c r="V47" s="155"/>
    </row>
    <row r="48" spans="2:22" ht="15.75" x14ac:dyDescent="0.3">
      <c r="B48" s="15" t="s">
        <v>1</v>
      </c>
      <c r="C48" s="178" t="s">
        <v>305</v>
      </c>
      <c r="D48" s="178"/>
      <c r="E48" s="178"/>
      <c r="F48" s="178"/>
      <c r="G48" s="178"/>
      <c r="H48" s="178"/>
      <c r="I48" s="179"/>
      <c r="J48" s="12"/>
      <c r="K48" s="13"/>
      <c r="N48" s="155"/>
      <c r="O48" s="155"/>
      <c r="P48" s="155"/>
      <c r="Q48" s="155"/>
      <c r="R48" s="155"/>
      <c r="S48" s="155"/>
      <c r="T48" s="155"/>
      <c r="U48" s="155"/>
      <c r="V48" s="155"/>
    </row>
    <row r="49" spans="2:22" ht="15.75" x14ac:dyDescent="0.3">
      <c r="B49" s="15"/>
      <c r="C49" s="178"/>
      <c r="D49" s="178"/>
      <c r="E49" s="178"/>
      <c r="F49" s="178"/>
      <c r="G49" s="178"/>
      <c r="H49" s="178"/>
      <c r="I49" s="179"/>
      <c r="J49" s="12"/>
      <c r="K49" s="13"/>
      <c r="N49" s="155"/>
      <c r="O49" s="155"/>
      <c r="P49" s="155"/>
      <c r="Q49" s="155"/>
      <c r="R49" s="155"/>
      <c r="S49" s="155"/>
      <c r="T49" s="155"/>
      <c r="U49" s="155"/>
      <c r="V49" s="155"/>
    </row>
    <row r="50" spans="2:22" x14ac:dyDescent="0.25">
      <c r="B50" s="8"/>
      <c r="C50" s="180"/>
      <c r="D50" s="180"/>
      <c r="E50" s="180"/>
      <c r="F50" s="180"/>
      <c r="G50" s="180"/>
      <c r="H50" s="180"/>
      <c r="I50" s="181"/>
      <c r="J50" s="8"/>
      <c r="K50" s="10"/>
      <c r="N50" s="155"/>
      <c r="O50" s="155"/>
      <c r="P50" s="155"/>
      <c r="Q50" s="155"/>
      <c r="R50" s="155"/>
      <c r="S50" s="155"/>
      <c r="T50" s="155"/>
      <c r="U50" s="155"/>
      <c r="V50" s="155"/>
    </row>
    <row r="51" spans="2:22" ht="15.75" x14ac:dyDescent="0.3">
      <c r="B51" s="5" t="s">
        <v>1</v>
      </c>
      <c r="C51" s="160" t="s">
        <v>306</v>
      </c>
      <c r="D51" s="160"/>
      <c r="E51" s="160"/>
      <c r="F51" s="160"/>
      <c r="G51" s="160"/>
      <c r="H51" s="160"/>
      <c r="I51" s="160"/>
      <c r="J51" s="172" t="s">
        <v>30</v>
      </c>
      <c r="K51" s="173"/>
      <c r="N51" s="155"/>
      <c r="O51" s="155"/>
      <c r="P51" s="155"/>
      <c r="Q51" s="155"/>
      <c r="R51" s="155"/>
      <c r="S51" s="155"/>
      <c r="T51" s="155"/>
      <c r="U51" s="155"/>
      <c r="V51" s="155"/>
    </row>
    <row r="52" spans="2:22" ht="15.75" x14ac:dyDescent="0.3">
      <c r="B52" s="15"/>
      <c r="C52" s="161"/>
      <c r="D52" s="161"/>
      <c r="E52" s="161"/>
      <c r="F52" s="161"/>
      <c r="G52" s="161"/>
      <c r="H52" s="161"/>
      <c r="I52" s="161"/>
      <c r="J52" s="174"/>
      <c r="K52" s="175"/>
      <c r="N52" s="155"/>
      <c r="O52" s="155"/>
      <c r="P52" s="155"/>
      <c r="Q52" s="155"/>
      <c r="R52" s="155"/>
      <c r="S52" s="155"/>
      <c r="T52" s="155"/>
      <c r="U52" s="155"/>
      <c r="V52" s="155"/>
    </row>
    <row r="53" spans="2:22" ht="15.75" x14ac:dyDescent="0.3">
      <c r="B53" s="15"/>
      <c r="C53" s="161"/>
      <c r="D53" s="161"/>
      <c r="E53" s="161"/>
      <c r="F53" s="161"/>
      <c r="G53" s="161"/>
      <c r="H53" s="161"/>
      <c r="I53" s="161"/>
      <c r="J53" s="174"/>
      <c r="K53" s="175"/>
      <c r="N53" s="155"/>
      <c r="O53" s="155"/>
      <c r="P53" s="155"/>
      <c r="Q53" s="155"/>
      <c r="R53" s="155"/>
      <c r="S53" s="155"/>
      <c r="T53" s="155"/>
      <c r="U53" s="155"/>
      <c r="V53" s="155"/>
    </row>
    <row r="54" spans="2:22" x14ac:dyDescent="0.25">
      <c r="B54" s="12"/>
      <c r="C54" s="161"/>
      <c r="D54" s="161"/>
      <c r="E54" s="161"/>
      <c r="F54" s="161"/>
      <c r="G54" s="161"/>
      <c r="H54" s="161"/>
      <c r="I54" s="161"/>
      <c r="J54" s="174"/>
      <c r="K54" s="175"/>
      <c r="N54" s="155"/>
      <c r="O54" s="155"/>
      <c r="P54" s="155"/>
      <c r="Q54" s="155"/>
      <c r="R54" s="155"/>
      <c r="S54" s="155"/>
      <c r="T54" s="155"/>
      <c r="U54" s="155"/>
      <c r="V54" s="155"/>
    </row>
    <row r="55" spans="2:22" x14ac:dyDescent="0.25">
      <c r="B55" s="8"/>
      <c r="C55" s="9"/>
      <c r="D55" s="9"/>
      <c r="E55" s="9"/>
      <c r="F55" s="9"/>
      <c r="G55" s="9"/>
      <c r="H55" s="9"/>
      <c r="I55" s="9"/>
      <c r="J55" s="176"/>
      <c r="K55" s="177"/>
      <c r="N55" s="155"/>
      <c r="O55" s="155"/>
      <c r="P55" s="155"/>
      <c r="Q55" s="155"/>
      <c r="R55" s="155"/>
      <c r="S55" s="155"/>
      <c r="T55" s="155"/>
      <c r="U55" s="155"/>
      <c r="V55" s="155"/>
    </row>
    <row r="56" spans="2:22" x14ac:dyDescent="0.25">
      <c r="B56" s="169" t="s">
        <v>284</v>
      </c>
      <c r="C56" s="170"/>
      <c r="D56" s="170"/>
      <c r="E56" s="170"/>
      <c r="F56" s="170"/>
      <c r="G56" s="170"/>
      <c r="H56" s="170"/>
      <c r="I56" s="170"/>
      <c r="J56" s="170"/>
      <c r="K56" s="171"/>
    </row>
    <row r="57" spans="2:22" ht="15.75" x14ac:dyDescent="0.3">
      <c r="B57" s="5" t="s">
        <v>1</v>
      </c>
      <c r="C57" s="6" t="s">
        <v>280</v>
      </c>
      <c r="D57" s="6"/>
      <c r="E57" s="6"/>
      <c r="F57" s="6"/>
      <c r="G57" s="6"/>
      <c r="H57" s="6"/>
      <c r="I57" s="6"/>
      <c r="J57" s="6"/>
      <c r="K57" s="7"/>
    </row>
    <row r="58" spans="2:22" ht="15.75" x14ac:dyDescent="0.3">
      <c r="B58" s="15"/>
      <c r="C58" s="2"/>
      <c r="D58" s="2"/>
      <c r="E58" s="2"/>
      <c r="F58" s="2"/>
      <c r="G58" s="2"/>
      <c r="H58" s="2"/>
      <c r="I58" s="2"/>
      <c r="J58" s="2"/>
      <c r="K58" s="13"/>
    </row>
    <row r="59" spans="2:22" ht="15.75" x14ac:dyDescent="0.3">
      <c r="B59" s="15"/>
      <c r="C59" s="122" t="s">
        <v>281</v>
      </c>
      <c r="D59" s="2"/>
      <c r="E59" s="2"/>
      <c r="F59" s="2"/>
      <c r="G59" s="2"/>
      <c r="H59" s="2"/>
      <c r="I59" s="2"/>
      <c r="J59" s="2"/>
      <c r="K59" s="13"/>
    </row>
    <row r="60" spans="2:22" ht="15.75" x14ac:dyDescent="0.3">
      <c r="B60" s="15"/>
      <c r="C60" s="2"/>
      <c r="D60" s="2"/>
      <c r="E60" s="2"/>
      <c r="F60" s="2"/>
      <c r="G60" s="2"/>
      <c r="H60" s="2"/>
      <c r="I60" s="2"/>
      <c r="J60" s="2"/>
      <c r="K60" s="13"/>
    </row>
    <row r="61" spans="2:22" ht="15.75" x14ac:dyDescent="0.3">
      <c r="B61" s="15" t="s">
        <v>1</v>
      </c>
      <c r="C61" s="2" t="s">
        <v>25</v>
      </c>
      <c r="D61" s="2"/>
      <c r="E61" s="2"/>
      <c r="F61" s="2"/>
      <c r="G61" s="2"/>
      <c r="H61" s="2"/>
      <c r="I61" s="2"/>
      <c r="J61" s="2"/>
      <c r="K61" s="13"/>
    </row>
    <row r="62" spans="2:22" ht="15.75" x14ac:dyDescent="0.3">
      <c r="B62" s="15"/>
      <c r="C62" s="2"/>
      <c r="D62" s="2"/>
      <c r="E62" s="2"/>
      <c r="F62" s="2"/>
      <c r="G62" s="2"/>
      <c r="H62" s="2"/>
      <c r="I62" s="2"/>
      <c r="J62" s="2"/>
      <c r="K62" s="13"/>
    </row>
    <row r="63" spans="2:22" ht="15.75" x14ac:dyDescent="0.3">
      <c r="B63" s="15"/>
      <c r="C63" s="122" t="s">
        <v>278</v>
      </c>
      <c r="D63" s="2"/>
      <c r="E63" s="2"/>
      <c r="F63" s="2"/>
      <c r="G63" s="2"/>
      <c r="H63" s="2"/>
      <c r="I63" s="2"/>
      <c r="J63" s="2"/>
      <c r="K63" s="13"/>
    </row>
    <row r="64" spans="2:22" ht="15.75" x14ac:dyDescent="0.3">
      <c r="B64" s="15"/>
      <c r="C64" s="122" t="s">
        <v>279</v>
      </c>
      <c r="D64" s="2"/>
      <c r="E64" s="2"/>
      <c r="F64" s="2"/>
      <c r="G64" s="2"/>
      <c r="H64" s="2"/>
      <c r="I64" s="2"/>
      <c r="J64" s="2"/>
      <c r="K64" s="13"/>
    </row>
    <row r="65" spans="2:11" x14ac:dyDescent="0.25">
      <c r="B65" s="8"/>
      <c r="C65" s="9"/>
      <c r="D65" s="9"/>
      <c r="E65" s="9"/>
      <c r="F65" s="9"/>
      <c r="G65" s="9"/>
      <c r="H65" s="9"/>
      <c r="I65" s="9"/>
      <c r="J65" s="9"/>
      <c r="K65" s="10"/>
    </row>
    <row r="66" spans="2:11" x14ac:dyDescent="0.25">
      <c r="B66" s="162" t="s">
        <v>321</v>
      </c>
      <c r="C66" s="160"/>
      <c r="D66" s="160"/>
      <c r="E66" s="160"/>
      <c r="F66" s="160"/>
      <c r="G66" s="160"/>
      <c r="H66" s="160"/>
      <c r="I66" s="160"/>
      <c r="J66" s="160"/>
      <c r="K66" s="163"/>
    </row>
    <row r="67" spans="2:11" x14ac:dyDescent="0.25">
      <c r="B67" s="164"/>
      <c r="C67" s="161"/>
      <c r="D67" s="161"/>
      <c r="E67" s="161"/>
      <c r="F67" s="161"/>
      <c r="G67" s="161"/>
      <c r="H67" s="161"/>
      <c r="I67" s="161"/>
      <c r="J67" s="161"/>
      <c r="K67" s="165"/>
    </row>
    <row r="68" spans="2:11" x14ac:dyDescent="0.25">
      <c r="B68" s="164"/>
      <c r="C68" s="161"/>
      <c r="D68" s="161"/>
      <c r="E68" s="161"/>
      <c r="F68" s="161"/>
      <c r="G68" s="161"/>
      <c r="H68" s="161"/>
      <c r="I68" s="161"/>
      <c r="J68" s="161"/>
      <c r="K68" s="165"/>
    </row>
    <row r="69" spans="2:11" x14ac:dyDescent="0.25">
      <c r="B69" s="164"/>
      <c r="C69" s="161"/>
      <c r="D69" s="161"/>
      <c r="E69" s="161"/>
      <c r="F69" s="161"/>
      <c r="G69" s="161"/>
      <c r="H69" s="161"/>
      <c r="I69" s="161"/>
      <c r="J69" s="161"/>
      <c r="K69" s="165"/>
    </row>
    <row r="70" spans="2:11" x14ac:dyDescent="0.25">
      <c r="B70" s="164"/>
      <c r="C70" s="161"/>
      <c r="D70" s="161"/>
      <c r="E70" s="161"/>
      <c r="F70" s="161"/>
      <c r="G70" s="161"/>
      <c r="H70" s="161"/>
      <c r="I70" s="161"/>
      <c r="J70" s="161"/>
      <c r="K70" s="165"/>
    </row>
    <row r="71" spans="2:11" x14ac:dyDescent="0.25">
      <c r="B71" s="166"/>
      <c r="C71" s="167"/>
      <c r="D71" s="167"/>
      <c r="E71" s="167"/>
      <c r="F71" s="167"/>
      <c r="G71" s="167"/>
      <c r="H71" s="167"/>
      <c r="I71" s="167"/>
      <c r="J71" s="167"/>
      <c r="K71" s="168"/>
    </row>
  </sheetData>
  <mergeCells count="16">
    <mergeCell ref="B7:K7"/>
    <mergeCell ref="B8:K10"/>
    <mergeCell ref="J15:K18"/>
    <mergeCell ref="J11:K14"/>
    <mergeCell ref="C28:I31"/>
    <mergeCell ref="C39:I42"/>
    <mergeCell ref="B66:K71"/>
    <mergeCell ref="B56:K56"/>
    <mergeCell ref="C21:I24"/>
    <mergeCell ref="J51:K55"/>
    <mergeCell ref="J28:K34"/>
    <mergeCell ref="J35:K38"/>
    <mergeCell ref="C51:I54"/>
    <mergeCell ref="C35:I36"/>
    <mergeCell ref="C44:I46"/>
    <mergeCell ref="C48:I50"/>
  </mergeCells>
  <hyperlinks>
    <hyperlink ref="J15:K18" location="Timekeeping!A1" display="Additional information may be found here"/>
    <hyperlink ref="J11:K14" location="'Accounting &amp; Cost Structure'!A1" display="Additional information may be found here"/>
    <hyperlink ref="J28:K34" location="'Indirect Rates &amp; TB'!A1" display="Additional information may be found here"/>
    <hyperlink ref="J35:K38" location="ICS!A1" display="Additional information may be found here"/>
    <hyperlink ref="J51:K55" location="'Labor Categories'!A1" display="Additional information may be found here"/>
    <hyperlink ref="C63" r:id="rId1"/>
    <hyperlink ref="C64" r:id="rId2"/>
    <hyperlink ref="C59" r:id="rId3"/>
  </hyperlinks>
  <pageMargins left="0.7" right="0.7" top="0.75" bottom="0.75" header="0.3" footer="0.3"/>
  <pageSetup orientation="portrait" horizontalDpi="90" verticalDpi="9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51"/>
  <sheetViews>
    <sheetView zoomScaleNormal="100" workbookViewId="0">
      <selection activeCell="M26" sqref="M26"/>
    </sheetView>
  </sheetViews>
  <sheetFormatPr defaultRowHeight="15" x14ac:dyDescent="0.25"/>
  <sheetData>
    <row r="2" spans="2:12" x14ac:dyDescent="0.25">
      <c r="B2" s="11"/>
      <c r="C2" s="6"/>
      <c r="D2" s="6"/>
      <c r="E2" s="6"/>
      <c r="F2" s="6"/>
      <c r="G2" s="6"/>
      <c r="H2" s="6"/>
      <c r="I2" s="6"/>
      <c r="J2" s="6"/>
      <c r="K2" s="6"/>
      <c r="L2" s="7"/>
    </row>
    <row r="3" spans="2:12" x14ac:dyDescent="0.25">
      <c r="B3" s="12"/>
      <c r="C3" s="2"/>
      <c r="D3" s="2"/>
      <c r="E3" s="2"/>
      <c r="F3" s="2"/>
      <c r="G3" s="2"/>
      <c r="H3" s="2"/>
      <c r="I3" s="2"/>
      <c r="J3" s="2"/>
      <c r="K3" s="2"/>
      <c r="L3" s="13"/>
    </row>
    <row r="4" spans="2:12" x14ac:dyDescent="0.25">
      <c r="B4" s="12"/>
      <c r="C4" s="2"/>
      <c r="D4" s="2"/>
      <c r="E4" s="2"/>
      <c r="F4" s="2"/>
      <c r="G4" s="2"/>
      <c r="H4" s="2"/>
      <c r="I4" s="2"/>
      <c r="J4" s="2"/>
      <c r="K4" s="2"/>
      <c r="L4" s="13"/>
    </row>
    <row r="5" spans="2:12" x14ac:dyDescent="0.25">
      <c r="B5" s="8"/>
      <c r="C5" s="9"/>
      <c r="D5" s="9"/>
      <c r="E5" s="9"/>
      <c r="F5" s="9"/>
      <c r="G5" s="9"/>
      <c r="H5" s="9"/>
      <c r="I5" s="9"/>
      <c r="J5" s="9"/>
      <c r="K5" s="9"/>
      <c r="L5" s="10"/>
    </row>
    <row r="6" spans="2:12" ht="21" x14ac:dyDescent="0.25">
      <c r="B6" s="182" t="s">
        <v>20</v>
      </c>
      <c r="C6" s="183"/>
      <c r="D6" s="183"/>
      <c r="E6" s="183"/>
      <c r="F6" s="183"/>
      <c r="G6" s="183"/>
      <c r="H6" s="183"/>
      <c r="I6" s="183"/>
      <c r="J6" s="183"/>
      <c r="K6" s="183"/>
      <c r="L6" s="184"/>
    </row>
    <row r="7" spans="2:12" x14ac:dyDescent="0.25">
      <c r="B7" s="164" t="s">
        <v>21</v>
      </c>
      <c r="C7" s="161"/>
      <c r="D7" s="161"/>
      <c r="E7" s="161"/>
      <c r="F7" s="161"/>
      <c r="G7" s="161"/>
      <c r="H7" s="161"/>
      <c r="I7" s="161"/>
      <c r="J7" s="161"/>
      <c r="K7" s="161"/>
      <c r="L7" s="165"/>
    </row>
    <row r="8" spans="2:12" x14ac:dyDescent="0.25">
      <c r="B8" s="164"/>
      <c r="C8" s="161"/>
      <c r="D8" s="161"/>
      <c r="E8" s="161"/>
      <c r="F8" s="161"/>
      <c r="G8" s="161"/>
      <c r="H8" s="161"/>
      <c r="I8" s="161"/>
      <c r="J8" s="161"/>
      <c r="K8" s="161"/>
      <c r="L8" s="165"/>
    </row>
    <row r="9" spans="2:12" x14ac:dyDescent="0.25">
      <c r="B9" s="164"/>
      <c r="C9" s="161"/>
      <c r="D9" s="161"/>
      <c r="E9" s="161"/>
      <c r="F9" s="161"/>
      <c r="G9" s="161"/>
      <c r="H9" s="161"/>
      <c r="I9" s="161"/>
      <c r="J9" s="161"/>
      <c r="K9" s="161"/>
      <c r="L9" s="165"/>
    </row>
    <row r="10" spans="2:12" x14ac:dyDescent="0.25">
      <c r="B10" s="23" t="s">
        <v>22</v>
      </c>
      <c r="C10" s="24"/>
      <c r="D10" s="24"/>
      <c r="E10" s="24"/>
      <c r="F10" s="24"/>
      <c r="G10" s="24"/>
      <c r="H10" s="24"/>
      <c r="I10" s="24"/>
      <c r="J10" s="24"/>
      <c r="K10" s="24"/>
      <c r="L10" s="25"/>
    </row>
    <row r="11" spans="2:12" x14ac:dyDescent="0.25">
      <c r="B11" s="23"/>
      <c r="C11" s="24"/>
      <c r="D11" s="24"/>
      <c r="E11" s="24"/>
      <c r="F11" s="24"/>
      <c r="G11" s="24"/>
      <c r="H11" s="24"/>
      <c r="I11" s="24"/>
      <c r="J11" s="24"/>
      <c r="K11" s="24"/>
      <c r="L11" s="25"/>
    </row>
    <row r="12" spans="2:12" x14ac:dyDescent="0.25">
      <c r="B12" s="159" t="s">
        <v>319</v>
      </c>
      <c r="C12" s="24"/>
      <c r="D12" s="24"/>
      <c r="E12" s="24"/>
      <c r="F12" s="24"/>
      <c r="G12" s="24"/>
      <c r="H12" s="24"/>
      <c r="I12" s="24"/>
      <c r="J12" s="24"/>
      <c r="K12" s="24"/>
      <c r="L12" s="25"/>
    </row>
    <row r="13" spans="2:12" x14ac:dyDescent="0.25">
      <c r="B13" s="187" t="s">
        <v>317</v>
      </c>
      <c r="C13" s="188"/>
      <c r="D13" s="188"/>
      <c r="E13" s="188"/>
      <c r="F13" s="188"/>
      <c r="G13" s="188"/>
      <c r="H13" s="188"/>
      <c r="I13" s="188"/>
      <c r="J13" s="188"/>
      <c r="K13" s="188"/>
      <c r="L13" s="189"/>
    </row>
    <row r="14" spans="2:12" x14ac:dyDescent="0.25">
      <c r="B14" s="187"/>
      <c r="C14" s="188"/>
      <c r="D14" s="188"/>
      <c r="E14" s="188"/>
      <c r="F14" s="188"/>
      <c r="G14" s="188"/>
      <c r="H14" s="188"/>
      <c r="I14" s="188"/>
      <c r="J14" s="188"/>
      <c r="K14" s="188"/>
      <c r="L14" s="189"/>
    </row>
    <row r="15" spans="2:12" x14ac:dyDescent="0.25">
      <c r="B15" s="23"/>
      <c r="C15" s="24"/>
      <c r="D15" s="24"/>
      <c r="E15" s="24"/>
      <c r="F15" s="24"/>
      <c r="G15" s="24"/>
      <c r="H15" s="24"/>
      <c r="I15" s="24"/>
      <c r="J15" s="24"/>
      <c r="K15" s="24"/>
      <c r="L15" s="25"/>
    </row>
    <row r="16" spans="2:12" x14ac:dyDescent="0.25">
      <c r="B16" s="23" t="s">
        <v>318</v>
      </c>
      <c r="C16" s="24"/>
      <c r="D16" s="24"/>
      <c r="E16" s="24"/>
      <c r="F16" s="24"/>
      <c r="G16" s="24"/>
      <c r="H16" s="24"/>
      <c r="I16" s="24"/>
      <c r="J16" s="24"/>
      <c r="K16" s="24"/>
      <c r="L16" s="25"/>
    </row>
    <row r="17" spans="2:12" x14ac:dyDescent="0.25">
      <c r="B17" s="23"/>
      <c r="C17" s="24"/>
      <c r="D17" s="24"/>
      <c r="E17" s="24"/>
      <c r="F17" s="24"/>
      <c r="G17" s="24"/>
      <c r="H17" s="24"/>
      <c r="I17" s="24"/>
      <c r="J17" s="24"/>
      <c r="K17" s="24"/>
      <c r="L17" s="25"/>
    </row>
    <row r="18" spans="2:12" x14ac:dyDescent="0.25">
      <c r="B18" s="23" t="s">
        <v>23</v>
      </c>
      <c r="C18" s="24"/>
      <c r="D18" s="24"/>
      <c r="E18" s="24"/>
      <c r="F18" s="24"/>
      <c r="G18" s="24"/>
      <c r="H18" s="24"/>
      <c r="I18" s="24"/>
      <c r="J18" s="24"/>
      <c r="K18" s="24"/>
      <c r="L18" s="25"/>
    </row>
    <row r="19" spans="2:12" x14ac:dyDescent="0.25">
      <c r="B19" s="23"/>
      <c r="C19" s="24"/>
      <c r="D19" s="24"/>
      <c r="E19" s="24"/>
      <c r="F19" s="24"/>
      <c r="G19" s="24"/>
      <c r="H19" s="24"/>
      <c r="I19" s="24"/>
      <c r="J19" s="24"/>
      <c r="K19" s="24"/>
      <c r="L19" s="25"/>
    </row>
    <row r="20" spans="2:12" x14ac:dyDescent="0.25">
      <c r="B20" s="23" t="s">
        <v>24</v>
      </c>
      <c r="C20" s="24"/>
      <c r="D20" s="24"/>
      <c r="E20" s="24"/>
      <c r="F20" s="24"/>
      <c r="G20" s="24"/>
      <c r="H20" s="24"/>
      <c r="I20" s="24"/>
      <c r="J20" s="24"/>
      <c r="K20" s="24"/>
      <c r="L20" s="25"/>
    </row>
    <row r="21" spans="2:12" x14ac:dyDescent="0.25">
      <c r="B21" s="23"/>
      <c r="C21" s="24"/>
      <c r="D21" s="24"/>
      <c r="E21" s="24"/>
      <c r="F21" s="24"/>
      <c r="G21" s="24"/>
      <c r="H21" s="24"/>
      <c r="I21" s="24"/>
      <c r="J21" s="24"/>
      <c r="K21" s="24"/>
      <c r="L21" s="25"/>
    </row>
    <row r="22" spans="2:12" x14ac:dyDescent="0.25">
      <c r="B22" s="23" t="s">
        <v>256</v>
      </c>
      <c r="C22" s="24"/>
      <c r="D22" s="24"/>
      <c r="E22" s="24"/>
      <c r="F22" s="24"/>
      <c r="G22" s="24"/>
      <c r="H22" s="24"/>
      <c r="I22" s="24"/>
      <c r="J22" s="24"/>
      <c r="K22" s="24"/>
      <c r="L22" s="25"/>
    </row>
    <row r="23" spans="2:12" x14ac:dyDescent="0.25">
      <c r="B23" s="12"/>
      <c r="C23" s="2"/>
      <c r="D23" s="2"/>
      <c r="E23" s="2"/>
      <c r="F23" s="2"/>
      <c r="G23" s="2"/>
      <c r="H23" s="2"/>
      <c r="I23" s="2"/>
      <c r="J23" s="2"/>
      <c r="K23" s="2"/>
      <c r="L23" s="13"/>
    </row>
    <row r="24" spans="2:12" x14ac:dyDescent="0.25">
      <c r="B24" s="196" t="s">
        <v>285</v>
      </c>
      <c r="C24" s="197"/>
      <c r="D24" s="197"/>
      <c r="E24" s="197"/>
      <c r="F24" s="197"/>
      <c r="G24" s="197"/>
      <c r="H24" s="197"/>
      <c r="I24" s="197"/>
      <c r="J24" s="197"/>
      <c r="K24" s="197"/>
      <c r="L24" s="198"/>
    </row>
    <row r="25" spans="2:12" x14ac:dyDescent="0.25">
      <c r="B25" s="196"/>
      <c r="C25" s="197"/>
      <c r="D25" s="197"/>
      <c r="E25" s="197"/>
      <c r="F25" s="197"/>
      <c r="G25" s="197"/>
      <c r="H25" s="197"/>
      <c r="I25" s="197"/>
      <c r="J25" s="197"/>
      <c r="K25" s="197"/>
      <c r="L25" s="198"/>
    </row>
    <row r="26" spans="2:12" x14ac:dyDescent="0.25">
      <c r="B26" s="12"/>
      <c r="C26" s="2"/>
      <c r="D26" s="2"/>
      <c r="E26" s="2"/>
      <c r="F26" s="2"/>
      <c r="G26" s="2"/>
      <c r="H26" s="2"/>
      <c r="I26" s="2"/>
      <c r="J26" s="2"/>
      <c r="K26" s="2"/>
      <c r="L26" s="13"/>
    </row>
    <row r="27" spans="2:12" x14ac:dyDescent="0.25">
      <c r="B27" s="193" t="s">
        <v>286</v>
      </c>
      <c r="C27" s="194"/>
      <c r="D27" s="194"/>
      <c r="E27" s="194"/>
      <c r="F27" s="194"/>
      <c r="G27" s="194"/>
      <c r="H27" s="194"/>
      <c r="I27" s="194"/>
      <c r="J27" s="194"/>
      <c r="K27" s="194"/>
      <c r="L27" s="195"/>
    </row>
    <row r="28" spans="2:12" x14ac:dyDescent="0.25">
      <c r="B28" s="193"/>
      <c r="C28" s="194"/>
      <c r="D28" s="194"/>
      <c r="E28" s="194"/>
      <c r="F28" s="194"/>
      <c r="G28" s="194"/>
      <c r="H28" s="194"/>
      <c r="I28" s="194"/>
      <c r="J28" s="194"/>
      <c r="K28" s="194"/>
      <c r="L28" s="195"/>
    </row>
    <row r="29" spans="2:12" x14ac:dyDescent="0.25">
      <c r="B29" s="27"/>
      <c r="C29" s="26"/>
      <c r="D29" s="26"/>
      <c r="E29" s="26"/>
      <c r="F29" s="26"/>
      <c r="G29" s="26"/>
      <c r="H29" s="26"/>
      <c r="I29" s="26"/>
      <c r="J29" s="26"/>
      <c r="K29" s="26"/>
      <c r="L29" s="28"/>
    </row>
    <row r="30" spans="2:12" ht="21" x14ac:dyDescent="0.25">
      <c r="B30" s="190" t="s">
        <v>26</v>
      </c>
      <c r="C30" s="191"/>
      <c r="D30" s="191"/>
      <c r="E30" s="191"/>
      <c r="F30" s="191"/>
      <c r="G30" s="191"/>
      <c r="H30" s="191"/>
      <c r="I30" s="191"/>
      <c r="J30" s="191"/>
      <c r="K30" s="191"/>
      <c r="L30" s="192"/>
    </row>
    <row r="31" spans="2:12" x14ac:dyDescent="0.25">
      <c r="B31" s="12"/>
      <c r="C31" s="2"/>
      <c r="D31" s="2"/>
      <c r="E31" s="2"/>
      <c r="F31" s="2"/>
      <c r="G31" s="2"/>
      <c r="H31" s="2"/>
      <c r="I31" s="2"/>
      <c r="J31" s="2"/>
      <c r="K31" s="2"/>
      <c r="L31" s="13"/>
    </row>
    <row r="32" spans="2:12" ht="15" customHeight="1" x14ac:dyDescent="0.25">
      <c r="B32" s="164" t="s">
        <v>307</v>
      </c>
      <c r="C32" s="161"/>
      <c r="D32" s="161"/>
      <c r="E32" s="161"/>
      <c r="F32" s="161"/>
      <c r="G32" s="161"/>
      <c r="H32" s="161"/>
      <c r="I32" s="161"/>
      <c r="J32" s="161"/>
      <c r="K32" s="161"/>
      <c r="L32" s="165"/>
    </row>
    <row r="33" spans="2:12" ht="15" customHeight="1" x14ac:dyDescent="0.25">
      <c r="B33" s="164"/>
      <c r="C33" s="161"/>
      <c r="D33" s="161"/>
      <c r="E33" s="161"/>
      <c r="F33" s="161"/>
      <c r="G33" s="161"/>
      <c r="H33" s="161"/>
      <c r="I33" s="161"/>
      <c r="J33" s="161"/>
      <c r="K33" s="161"/>
      <c r="L33" s="165"/>
    </row>
    <row r="34" spans="2:12" x14ac:dyDescent="0.25">
      <c r="B34" s="164"/>
      <c r="C34" s="161"/>
      <c r="D34" s="161"/>
      <c r="E34" s="161"/>
      <c r="F34" s="161"/>
      <c r="G34" s="161"/>
      <c r="H34" s="161"/>
      <c r="I34" s="161"/>
      <c r="J34" s="161"/>
      <c r="K34" s="161"/>
      <c r="L34" s="165"/>
    </row>
    <row r="35" spans="2:12" x14ac:dyDescent="0.25">
      <c r="B35" s="164"/>
      <c r="C35" s="161"/>
      <c r="D35" s="161"/>
      <c r="E35" s="161"/>
      <c r="F35" s="161"/>
      <c r="G35" s="161"/>
      <c r="H35" s="161"/>
      <c r="I35" s="161"/>
      <c r="J35" s="161"/>
      <c r="K35" s="161"/>
      <c r="L35" s="165"/>
    </row>
    <row r="36" spans="2:12" x14ac:dyDescent="0.25">
      <c r="B36" s="12"/>
      <c r="C36" s="2"/>
      <c r="D36" s="2"/>
      <c r="E36" s="2"/>
      <c r="F36" s="2"/>
      <c r="G36" s="2"/>
      <c r="H36" s="2"/>
      <c r="I36" s="2"/>
      <c r="J36" s="2"/>
      <c r="K36" s="2"/>
      <c r="L36" s="13"/>
    </row>
    <row r="37" spans="2:12" x14ac:dyDescent="0.25">
      <c r="B37" s="12"/>
      <c r="C37" s="185" t="s">
        <v>27</v>
      </c>
      <c r="D37" s="185"/>
      <c r="E37" s="185"/>
      <c r="F37" s="185"/>
      <c r="G37" s="185"/>
      <c r="H37" s="185"/>
      <c r="I37" s="185"/>
      <c r="J37" s="2"/>
      <c r="K37" s="2"/>
      <c r="L37" s="13"/>
    </row>
    <row r="38" spans="2:12" x14ac:dyDescent="0.25">
      <c r="B38" s="12"/>
      <c r="C38" s="186" t="s">
        <v>309</v>
      </c>
      <c r="D38" s="186"/>
      <c r="E38" s="186"/>
      <c r="F38" s="186"/>
      <c r="G38" s="186"/>
      <c r="H38" s="186"/>
      <c r="I38" s="186"/>
      <c r="J38" s="2"/>
      <c r="K38" s="2"/>
      <c r="L38" s="13"/>
    </row>
    <row r="39" spans="2:12" x14ac:dyDescent="0.25">
      <c r="B39" s="12"/>
      <c r="C39" s="2"/>
      <c r="D39" s="2"/>
      <c r="E39" s="2"/>
      <c r="F39" s="2"/>
      <c r="G39" s="2"/>
      <c r="H39" s="2"/>
      <c r="I39" s="2"/>
      <c r="J39" s="2"/>
      <c r="K39" s="2"/>
      <c r="L39" s="13"/>
    </row>
    <row r="40" spans="2:12" x14ac:dyDescent="0.25">
      <c r="B40" s="12" t="s">
        <v>29</v>
      </c>
      <c r="C40" s="2"/>
      <c r="D40" s="2"/>
      <c r="E40" s="2"/>
      <c r="F40" s="2"/>
      <c r="G40" s="2"/>
      <c r="H40" s="2"/>
      <c r="I40" s="2"/>
      <c r="J40" s="2"/>
      <c r="K40" s="2"/>
      <c r="L40" s="13"/>
    </row>
    <row r="41" spans="2:12" x14ac:dyDescent="0.25">
      <c r="B41" s="12"/>
      <c r="C41" s="2"/>
      <c r="D41" s="2"/>
      <c r="E41" s="2"/>
      <c r="F41" s="2"/>
      <c r="G41" s="2"/>
      <c r="H41" s="2"/>
      <c r="I41" s="2"/>
      <c r="J41" s="2"/>
      <c r="K41" s="2"/>
      <c r="L41" s="13"/>
    </row>
    <row r="42" spans="2:12" x14ac:dyDescent="0.25">
      <c r="B42" s="12"/>
      <c r="C42" s="2" t="s">
        <v>28</v>
      </c>
      <c r="D42" s="2"/>
      <c r="E42" s="2"/>
      <c r="F42" s="2"/>
      <c r="G42" s="2"/>
      <c r="H42" s="2"/>
      <c r="I42" s="2"/>
      <c r="J42" s="2"/>
      <c r="K42" s="2"/>
      <c r="L42" s="13"/>
    </row>
    <row r="43" spans="2:12" x14ac:dyDescent="0.25">
      <c r="B43" s="12"/>
      <c r="C43" s="2" t="s">
        <v>287</v>
      </c>
      <c r="D43" s="2"/>
      <c r="E43" s="2"/>
      <c r="F43" s="2"/>
      <c r="G43" s="2"/>
      <c r="H43" s="2"/>
      <c r="I43" s="2"/>
      <c r="J43" s="2"/>
      <c r="K43" s="2"/>
      <c r="L43" s="13"/>
    </row>
    <row r="44" spans="2:12" x14ac:dyDescent="0.25">
      <c r="B44" s="12"/>
      <c r="C44" s="2" t="s">
        <v>288</v>
      </c>
      <c r="D44" s="2"/>
      <c r="E44" s="2"/>
      <c r="F44" s="2"/>
      <c r="G44" s="2"/>
      <c r="H44" s="2"/>
      <c r="I44" s="2"/>
      <c r="J44" s="2"/>
      <c r="K44" s="2"/>
      <c r="L44" s="13"/>
    </row>
    <row r="45" spans="2:12" x14ac:dyDescent="0.25">
      <c r="B45" s="12"/>
      <c r="C45" s="2" t="s">
        <v>289</v>
      </c>
      <c r="D45" s="2"/>
      <c r="E45" s="2"/>
      <c r="F45" s="2"/>
      <c r="G45" s="2"/>
      <c r="H45" s="2"/>
      <c r="I45" s="2"/>
      <c r="J45" s="2"/>
      <c r="K45" s="2"/>
      <c r="L45" s="13"/>
    </row>
    <row r="46" spans="2:12" x14ac:dyDescent="0.25">
      <c r="B46" s="12"/>
      <c r="C46" s="2"/>
      <c r="D46" s="2"/>
      <c r="E46" s="2"/>
      <c r="F46" s="2"/>
      <c r="G46" s="2"/>
      <c r="H46" s="2"/>
      <c r="I46" s="2"/>
      <c r="J46" s="2"/>
      <c r="K46" s="2"/>
      <c r="L46" s="13"/>
    </row>
    <row r="47" spans="2:12" x14ac:dyDescent="0.25">
      <c r="B47" s="164" t="s">
        <v>308</v>
      </c>
      <c r="C47" s="161"/>
      <c r="D47" s="161"/>
      <c r="E47" s="161"/>
      <c r="F47" s="161"/>
      <c r="G47" s="161"/>
      <c r="H47" s="161"/>
      <c r="I47" s="161"/>
      <c r="J47" s="161"/>
      <c r="K47" s="161"/>
      <c r="L47" s="165"/>
    </row>
    <row r="48" spans="2:12" x14ac:dyDescent="0.25">
      <c r="B48" s="164"/>
      <c r="C48" s="161"/>
      <c r="D48" s="161"/>
      <c r="E48" s="161"/>
      <c r="F48" s="161"/>
      <c r="G48" s="161"/>
      <c r="H48" s="161"/>
      <c r="I48" s="161"/>
      <c r="J48" s="161"/>
      <c r="K48" s="161"/>
      <c r="L48" s="165"/>
    </row>
    <row r="49" spans="2:12" x14ac:dyDescent="0.25">
      <c r="B49" s="164"/>
      <c r="C49" s="161"/>
      <c r="D49" s="161"/>
      <c r="E49" s="161"/>
      <c r="F49" s="161"/>
      <c r="G49" s="161"/>
      <c r="H49" s="161"/>
      <c r="I49" s="161"/>
      <c r="J49" s="161"/>
      <c r="K49" s="161"/>
      <c r="L49" s="165"/>
    </row>
    <row r="50" spans="2:12" x14ac:dyDescent="0.25">
      <c r="B50" s="164"/>
      <c r="C50" s="161"/>
      <c r="D50" s="161"/>
      <c r="E50" s="161"/>
      <c r="F50" s="161"/>
      <c r="G50" s="161"/>
      <c r="H50" s="161"/>
      <c r="I50" s="161"/>
      <c r="J50" s="161"/>
      <c r="K50" s="161"/>
      <c r="L50" s="165"/>
    </row>
    <row r="51" spans="2:12" x14ac:dyDescent="0.25">
      <c r="B51" s="8"/>
      <c r="C51" s="9"/>
      <c r="D51" s="9"/>
      <c r="E51" s="9"/>
      <c r="F51" s="9"/>
      <c r="G51" s="9"/>
      <c r="H51" s="9"/>
      <c r="I51" s="9"/>
      <c r="J51" s="9"/>
      <c r="K51" s="9"/>
      <c r="L51" s="10"/>
    </row>
  </sheetData>
  <mergeCells count="10">
    <mergeCell ref="B6:L6"/>
    <mergeCell ref="B13:L14"/>
    <mergeCell ref="B30:L30"/>
    <mergeCell ref="B27:L28"/>
    <mergeCell ref="B24:L25"/>
    <mergeCell ref="B32:L35"/>
    <mergeCell ref="C37:I37"/>
    <mergeCell ref="C38:I38"/>
    <mergeCell ref="B47:L50"/>
    <mergeCell ref="B7:L9"/>
  </mergeCells>
  <pageMargins left="0.7" right="0.7" top="0.75" bottom="0.75" header="0.3" footer="0.3"/>
  <pageSetup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65"/>
  <sheetViews>
    <sheetView zoomScaleNormal="100" workbookViewId="0">
      <selection activeCell="Q26" sqref="Q26"/>
    </sheetView>
  </sheetViews>
  <sheetFormatPr defaultRowHeight="15" x14ac:dyDescent="0.25"/>
  <sheetData>
    <row r="2" spans="2:12" x14ac:dyDescent="0.25">
      <c r="B2" s="11"/>
      <c r="C2" s="6"/>
      <c r="D2" s="6"/>
      <c r="E2" s="6"/>
      <c r="F2" s="6"/>
      <c r="G2" s="6"/>
      <c r="H2" s="6"/>
      <c r="I2" s="6"/>
      <c r="J2" s="6"/>
      <c r="K2" s="6"/>
      <c r="L2" s="7"/>
    </row>
    <row r="3" spans="2:12" x14ac:dyDescent="0.25">
      <c r="B3" s="12"/>
      <c r="C3" s="2"/>
      <c r="D3" s="2"/>
      <c r="E3" s="2"/>
      <c r="F3" s="2"/>
      <c r="G3" s="2"/>
      <c r="H3" s="2"/>
      <c r="I3" s="2"/>
      <c r="J3" s="2"/>
      <c r="K3" s="2"/>
      <c r="L3" s="13"/>
    </row>
    <row r="4" spans="2:12" x14ac:dyDescent="0.25">
      <c r="B4" s="12"/>
      <c r="C4" s="2"/>
      <c r="D4" s="2"/>
      <c r="E4" s="2"/>
      <c r="F4" s="2"/>
      <c r="G4" s="2"/>
      <c r="H4" s="2"/>
      <c r="I4" s="2"/>
      <c r="J4" s="2"/>
      <c r="K4" s="2"/>
      <c r="L4" s="13"/>
    </row>
    <row r="5" spans="2:12" x14ac:dyDescent="0.25">
      <c r="B5" s="12"/>
      <c r="C5" s="2"/>
      <c r="D5" s="2"/>
      <c r="E5" s="2"/>
      <c r="F5" s="2"/>
      <c r="G5" s="2"/>
      <c r="H5" s="2"/>
      <c r="I5" s="2"/>
      <c r="J5" s="2"/>
      <c r="K5" s="2"/>
      <c r="L5" s="13"/>
    </row>
    <row r="6" spans="2:12" x14ac:dyDescent="0.25">
      <c r="B6" s="12"/>
      <c r="C6" s="2"/>
      <c r="D6" s="2"/>
      <c r="E6" s="2"/>
      <c r="F6" s="2"/>
      <c r="G6" s="2"/>
      <c r="H6" s="2"/>
      <c r="I6" s="2"/>
      <c r="J6" s="2"/>
      <c r="K6" s="2"/>
      <c r="L6" s="13"/>
    </row>
    <row r="7" spans="2:12" x14ac:dyDescent="0.25">
      <c r="B7" s="12"/>
      <c r="C7" s="2"/>
      <c r="D7" s="2"/>
      <c r="E7" s="2"/>
      <c r="F7" s="2"/>
      <c r="G7" s="2"/>
      <c r="H7" s="2"/>
      <c r="I7" s="2"/>
      <c r="J7" s="2"/>
      <c r="K7" s="2"/>
      <c r="L7" s="13"/>
    </row>
    <row r="8" spans="2:12" ht="21" x14ac:dyDescent="0.25">
      <c r="B8" s="182" t="s">
        <v>6</v>
      </c>
      <c r="C8" s="183"/>
      <c r="D8" s="183"/>
      <c r="E8" s="183"/>
      <c r="F8" s="183"/>
      <c r="G8" s="183"/>
      <c r="H8" s="183"/>
      <c r="I8" s="183"/>
      <c r="J8" s="183"/>
      <c r="K8" s="183"/>
      <c r="L8" s="184"/>
    </row>
    <row r="9" spans="2:12" ht="12" customHeight="1" x14ac:dyDescent="0.25">
      <c r="B9" s="20"/>
      <c r="C9" s="21"/>
      <c r="D9" s="21"/>
      <c r="E9" s="21"/>
      <c r="F9" s="21"/>
      <c r="G9" s="21"/>
      <c r="H9" s="21"/>
      <c r="I9" s="21"/>
      <c r="J9" s="21"/>
      <c r="K9" s="21"/>
      <c r="L9" s="22"/>
    </row>
    <row r="10" spans="2:12" ht="15" customHeight="1" x14ac:dyDescent="0.25">
      <c r="B10" s="164" t="s">
        <v>310</v>
      </c>
      <c r="C10" s="161"/>
      <c r="D10" s="161"/>
      <c r="E10" s="161"/>
      <c r="F10" s="161"/>
      <c r="G10" s="161"/>
      <c r="H10" s="161"/>
      <c r="I10" s="161"/>
      <c r="J10" s="161"/>
      <c r="K10" s="161"/>
      <c r="L10" s="165"/>
    </row>
    <row r="11" spans="2:12" x14ac:dyDescent="0.25">
      <c r="B11" s="164"/>
      <c r="C11" s="161"/>
      <c r="D11" s="161"/>
      <c r="E11" s="161"/>
      <c r="F11" s="161"/>
      <c r="G11" s="161"/>
      <c r="H11" s="161"/>
      <c r="I11" s="161"/>
      <c r="J11" s="161"/>
      <c r="K11" s="161"/>
      <c r="L11" s="165"/>
    </row>
    <row r="12" spans="2:12" x14ac:dyDescent="0.25">
      <c r="B12" s="164"/>
      <c r="C12" s="161"/>
      <c r="D12" s="161"/>
      <c r="E12" s="161"/>
      <c r="F12" s="161"/>
      <c r="G12" s="161"/>
      <c r="H12" s="161"/>
      <c r="I12" s="161"/>
      <c r="J12" s="161"/>
      <c r="K12" s="161"/>
      <c r="L12" s="165"/>
    </row>
    <row r="13" spans="2:12" x14ac:dyDescent="0.25">
      <c r="B13" s="164"/>
      <c r="C13" s="161"/>
      <c r="D13" s="161"/>
      <c r="E13" s="161"/>
      <c r="F13" s="161"/>
      <c r="G13" s="161"/>
      <c r="H13" s="161"/>
      <c r="I13" s="161"/>
      <c r="J13" s="161"/>
      <c r="K13" s="161"/>
      <c r="L13" s="165"/>
    </row>
    <row r="14" spans="2:12" x14ac:dyDescent="0.25">
      <c r="B14" s="164"/>
      <c r="C14" s="161"/>
      <c r="D14" s="161"/>
      <c r="E14" s="161"/>
      <c r="F14" s="161"/>
      <c r="G14" s="161"/>
      <c r="H14" s="161"/>
      <c r="I14" s="161"/>
      <c r="J14" s="161"/>
      <c r="K14" s="161"/>
      <c r="L14" s="165"/>
    </row>
    <row r="15" spans="2:12" x14ac:dyDescent="0.25">
      <c r="B15" s="199" t="s">
        <v>7</v>
      </c>
      <c r="C15" s="200"/>
      <c r="D15" s="200"/>
      <c r="E15" s="200"/>
      <c r="F15" s="200"/>
      <c r="G15" s="200"/>
      <c r="H15" s="200"/>
      <c r="I15" s="200"/>
      <c r="J15" s="200"/>
      <c r="K15" s="200"/>
      <c r="L15" s="201"/>
    </row>
    <row r="16" spans="2:12" x14ac:dyDescent="0.25">
      <c r="B16" s="199"/>
      <c r="C16" s="200"/>
      <c r="D16" s="200"/>
      <c r="E16" s="200"/>
      <c r="F16" s="200"/>
      <c r="G16" s="200"/>
      <c r="H16" s="200"/>
      <c r="I16" s="200"/>
      <c r="J16" s="200"/>
      <c r="K16" s="200"/>
      <c r="L16" s="201"/>
    </row>
    <row r="17" spans="2:12" x14ac:dyDescent="0.25">
      <c r="B17" s="23"/>
      <c r="C17" s="24"/>
      <c r="D17" s="24"/>
      <c r="E17" s="24"/>
      <c r="F17" s="24"/>
      <c r="G17" s="24"/>
      <c r="H17" s="24"/>
      <c r="I17" s="24"/>
      <c r="J17" s="24"/>
      <c r="K17" s="24"/>
      <c r="L17" s="25"/>
    </row>
    <row r="18" spans="2:12" x14ac:dyDescent="0.25">
      <c r="B18" s="199" t="s">
        <v>8</v>
      </c>
      <c r="C18" s="200"/>
      <c r="D18" s="200"/>
      <c r="E18" s="200"/>
      <c r="F18" s="200"/>
      <c r="G18" s="200"/>
      <c r="H18" s="200"/>
      <c r="I18" s="200"/>
      <c r="J18" s="200"/>
      <c r="K18" s="200"/>
      <c r="L18" s="201"/>
    </row>
    <row r="19" spans="2:12" x14ac:dyDescent="0.25">
      <c r="B19" s="199"/>
      <c r="C19" s="200"/>
      <c r="D19" s="200"/>
      <c r="E19" s="200"/>
      <c r="F19" s="200"/>
      <c r="G19" s="200"/>
      <c r="H19" s="200"/>
      <c r="I19" s="200"/>
      <c r="J19" s="200"/>
      <c r="K19" s="200"/>
      <c r="L19" s="201"/>
    </row>
    <row r="20" spans="2:12" x14ac:dyDescent="0.25">
      <c r="B20" s="23"/>
      <c r="C20" s="24"/>
      <c r="D20" s="24"/>
      <c r="E20" s="24"/>
      <c r="F20" s="24"/>
      <c r="G20" s="24"/>
      <c r="H20" s="24"/>
      <c r="I20" s="24"/>
      <c r="J20" s="24"/>
      <c r="K20" s="24"/>
      <c r="L20" s="25"/>
    </row>
    <row r="21" spans="2:12" x14ac:dyDescent="0.25">
      <c r="B21" s="23" t="s">
        <v>9</v>
      </c>
      <c r="C21" s="24"/>
      <c r="D21" s="24"/>
      <c r="E21" s="24"/>
      <c r="F21" s="24"/>
      <c r="G21" s="24"/>
      <c r="H21" s="24"/>
      <c r="I21" s="24"/>
      <c r="J21" s="24"/>
      <c r="K21" s="24"/>
      <c r="L21" s="25"/>
    </row>
    <row r="22" spans="2:12" x14ac:dyDescent="0.25">
      <c r="B22" s="23"/>
      <c r="C22" s="24"/>
      <c r="D22" s="24"/>
      <c r="E22" s="24"/>
      <c r="F22" s="24"/>
      <c r="G22" s="24"/>
      <c r="H22" s="24"/>
      <c r="I22" s="24"/>
      <c r="J22" s="24"/>
      <c r="K22" s="24"/>
      <c r="L22" s="25"/>
    </row>
    <row r="23" spans="2:12" x14ac:dyDescent="0.25">
      <c r="B23" s="23" t="s">
        <v>10</v>
      </c>
      <c r="C23" s="24"/>
      <c r="D23" s="24"/>
      <c r="E23" s="24"/>
      <c r="F23" s="24"/>
      <c r="G23" s="24"/>
      <c r="H23" s="24"/>
      <c r="I23" s="24"/>
      <c r="J23" s="24"/>
      <c r="K23" s="24"/>
      <c r="L23" s="25"/>
    </row>
    <row r="24" spans="2:12" x14ac:dyDescent="0.25">
      <c r="B24" s="23"/>
      <c r="C24" s="24"/>
      <c r="D24" s="24"/>
      <c r="E24" s="24"/>
      <c r="F24" s="24"/>
      <c r="G24" s="24"/>
      <c r="H24" s="24"/>
      <c r="I24" s="24"/>
      <c r="J24" s="24"/>
      <c r="K24" s="24"/>
      <c r="L24" s="25"/>
    </row>
    <row r="25" spans="2:12" x14ac:dyDescent="0.25">
      <c r="B25" s="23" t="s">
        <v>11</v>
      </c>
      <c r="C25" s="24"/>
      <c r="D25" s="24"/>
      <c r="E25" s="24"/>
      <c r="F25" s="24"/>
      <c r="G25" s="24"/>
      <c r="H25" s="24"/>
      <c r="I25" s="24"/>
      <c r="J25" s="24"/>
      <c r="K25" s="24"/>
      <c r="L25" s="25"/>
    </row>
    <row r="26" spans="2:12" x14ac:dyDescent="0.25">
      <c r="B26" s="23"/>
      <c r="C26" s="24"/>
      <c r="D26" s="24"/>
      <c r="E26" s="24"/>
      <c r="F26" s="24"/>
      <c r="G26" s="24"/>
      <c r="H26" s="24"/>
      <c r="I26" s="24"/>
      <c r="J26" s="24"/>
      <c r="K26" s="24"/>
      <c r="L26" s="25"/>
    </row>
    <row r="27" spans="2:12" x14ac:dyDescent="0.25">
      <c r="B27" s="23" t="s">
        <v>12</v>
      </c>
      <c r="C27" s="24"/>
      <c r="D27" s="24"/>
      <c r="E27" s="24"/>
      <c r="F27" s="24"/>
      <c r="G27" s="24"/>
      <c r="H27" s="24"/>
      <c r="I27" s="24"/>
      <c r="J27" s="24"/>
      <c r="K27" s="24"/>
      <c r="L27" s="25"/>
    </row>
    <row r="28" spans="2:12" x14ac:dyDescent="0.25">
      <c r="B28" s="23"/>
      <c r="C28" s="24"/>
      <c r="D28" s="24"/>
      <c r="E28" s="24"/>
      <c r="F28" s="24"/>
      <c r="G28" s="24"/>
      <c r="H28" s="24"/>
      <c r="I28" s="24"/>
      <c r="J28" s="24"/>
      <c r="K28" s="24"/>
      <c r="L28" s="25"/>
    </row>
    <row r="29" spans="2:12" x14ac:dyDescent="0.25">
      <c r="B29" s="199" t="s">
        <v>13</v>
      </c>
      <c r="C29" s="200"/>
      <c r="D29" s="200"/>
      <c r="E29" s="200"/>
      <c r="F29" s="200"/>
      <c r="G29" s="200"/>
      <c r="H29" s="200"/>
      <c r="I29" s="200"/>
      <c r="J29" s="200"/>
      <c r="K29" s="200"/>
      <c r="L29" s="201"/>
    </row>
    <row r="30" spans="2:12" x14ac:dyDescent="0.25">
      <c r="B30" s="199"/>
      <c r="C30" s="200"/>
      <c r="D30" s="200"/>
      <c r="E30" s="200"/>
      <c r="F30" s="200"/>
      <c r="G30" s="200"/>
      <c r="H30" s="200"/>
      <c r="I30" s="200"/>
      <c r="J30" s="200"/>
      <c r="K30" s="200"/>
      <c r="L30" s="201"/>
    </row>
    <row r="31" spans="2:12" x14ac:dyDescent="0.25">
      <c r="B31" s="23"/>
      <c r="C31" s="24"/>
      <c r="D31" s="24"/>
      <c r="E31" s="24"/>
      <c r="F31" s="24"/>
      <c r="G31" s="24"/>
      <c r="H31" s="24"/>
      <c r="I31" s="24"/>
      <c r="J31" s="24"/>
      <c r="K31" s="24"/>
      <c r="L31" s="25"/>
    </row>
    <row r="32" spans="2:12" x14ac:dyDescent="0.25">
      <c r="B32" s="23" t="s">
        <v>14</v>
      </c>
      <c r="C32" s="24"/>
      <c r="D32" s="24"/>
      <c r="E32" s="24"/>
      <c r="F32" s="24"/>
      <c r="G32" s="24"/>
      <c r="H32" s="24"/>
      <c r="I32" s="24"/>
      <c r="J32" s="24"/>
      <c r="K32" s="24"/>
      <c r="L32" s="25"/>
    </row>
    <row r="33" spans="2:12" x14ac:dyDescent="0.25">
      <c r="B33" s="23"/>
      <c r="C33" s="24"/>
      <c r="D33" s="24"/>
      <c r="E33" s="24"/>
      <c r="F33" s="24"/>
      <c r="G33" s="24"/>
      <c r="H33" s="24"/>
      <c r="I33" s="24"/>
      <c r="J33" s="24"/>
      <c r="K33" s="24"/>
      <c r="L33" s="25"/>
    </row>
    <row r="34" spans="2:12" x14ac:dyDescent="0.25">
      <c r="B34" s="23" t="s">
        <v>15</v>
      </c>
      <c r="C34" s="24"/>
      <c r="D34" s="24"/>
      <c r="E34" s="24"/>
      <c r="F34" s="24"/>
      <c r="G34" s="24"/>
      <c r="H34" s="24"/>
      <c r="I34" s="24"/>
      <c r="J34" s="24"/>
      <c r="K34" s="24"/>
      <c r="L34" s="25"/>
    </row>
    <row r="35" spans="2:12" x14ac:dyDescent="0.25">
      <c r="B35" s="12"/>
      <c r="C35" s="2"/>
      <c r="D35" s="2"/>
      <c r="E35" s="2"/>
      <c r="F35" s="2"/>
      <c r="G35" s="2"/>
      <c r="H35" s="2"/>
      <c r="I35" s="2"/>
      <c r="J35" s="2"/>
      <c r="K35" s="2"/>
      <c r="L35" s="13"/>
    </row>
    <row r="36" spans="2:12" x14ac:dyDescent="0.25">
      <c r="B36" s="19" t="s">
        <v>16</v>
      </c>
      <c r="C36" s="2"/>
      <c r="D36" s="2"/>
      <c r="E36" s="2"/>
      <c r="F36" s="2"/>
      <c r="G36" s="2"/>
      <c r="H36" s="2"/>
      <c r="I36" s="2"/>
      <c r="J36" s="2"/>
      <c r="K36" s="2"/>
      <c r="L36" s="13"/>
    </row>
    <row r="37" spans="2:12" x14ac:dyDescent="0.25">
      <c r="B37" s="12" t="s">
        <v>17</v>
      </c>
      <c r="C37" s="2"/>
      <c r="D37" s="2"/>
      <c r="E37" s="2"/>
      <c r="F37" s="2"/>
      <c r="G37" s="2"/>
      <c r="H37" s="2"/>
      <c r="I37" s="2"/>
      <c r="J37" s="2"/>
      <c r="K37" s="2"/>
      <c r="L37" s="13"/>
    </row>
    <row r="38" spans="2:12" x14ac:dyDescent="0.25">
      <c r="B38" s="12"/>
      <c r="C38" s="2"/>
      <c r="D38" s="2"/>
      <c r="E38" s="2"/>
      <c r="F38" s="2"/>
      <c r="G38" s="2"/>
      <c r="H38" s="2"/>
      <c r="I38" s="2"/>
      <c r="J38" s="2"/>
      <c r="K38" s="2"/>
      <c r="L38" s="13"/>
    </row>
    <row r="39" spans="2:12" x14ac:dyDescent="0.25">
      <c r="B39" s="12"/>
      <c r="C39" s="2"/>
      <c r="D39" s="2"/>
      <c r="E39" s="2"/>
      <c r="F39" s="2"/>
      <c r="G39" s="2"/>
      <c r="H39" s="2"/>
      <c r="I39" s="2"/>
      <c r="J39" s="2"/>
      <c r="K39" s="2"/>
      <c r="L39" s="13"/>
    </row>
    <row r="40" spans="2:12" x14ac:dyDescent="0.25">
      <c r="B40" s="12"/>
      <c r="C40" s="2"/>
      <c r="D40" s="2"/>
      <c r="E40" s="2"/>
      <c r="F40" s="2"/>
      <c r="G40" s="2"/>
      <c r="H40" s="2"/>
      <c r="I40" s="2"/>
      <c r="J40" s="2"/>
      <c r="K40" s="2"/>
      <c r="L40" s="13"/>
    </row>
    <row r="41" spans="2:12" x14ac:dyDescent="0.25">
      <c r="B41" s="12"/>
      <c r="C41" s="2"/>
      <c r="D41" s="2"/>
      <c r="E41" s="2"/>
      <c r="F41" s="2"/>
      <c r="G41" s="2"/>
      <c r="H41" s="2"/>
      <c r="I41" s="2"/>
      <c r="J41" s="2"/>
      <c r="K41" s="2"/>
      <c r="L41" s="13"/>
    </row>
    <row r="42" spans="2:12" x14ac:dyDescent="0.25">
      <c r="B42" s="12"/>
      <c r="C42" s="2"/>
      <c r="D42" s="2"/>
      <c r="E42" s="2"/>
      <c r="F42" s="2"/>
      <c r="G42" s="2"/>
      <c r="H42" s="2"/>
      <c r="I42" s="2"/>
      <c r="J42" s="2"/>
      <c r="K42" s="2"/>
      <c r="L42" s="13"/>
    </row>
    <row r="43" spans="2:12" x14ac:dyDescent="0.25">
      <c r="B43" s="12"/>
      <c r="C43" s="2"/>
      <c r="D43" s="2"/>
      <c r="E43" s="2"/>
      <c r="F43" s="2"/>
      <c r="G43" s="2"/>
      <c r="H43" s="2"/>
      <c r="I43" s="2"/>
      <c r="J43" s="2"/>
      <c r="K43" s="2"/>
      <c r="L43" s="13"/>
    </row>
    <row r="44" spans="2:12" x14ac:dyDescent="0.25">
      <c r="B44" s="12"/>
      <c r="C44" s="2"/>
      <c r="D44" s="2"/>
      <c r="E44" s="2"/>
      <c r="F44" s="2"/>
      <c r="G44" s="2"/>
      <c r="H44" s="2"/>
      <c r="I44" s="2"/>
      <c r="J44" s="2"/>
      <c r="K44" s="2"/>
      <c r="L44" s="13"/>
    </row>
    <row r="45" spans="2:12" x14ac:dyDescent="0.25">
      <c r="B45" s="12"/>
      <c r="C45" s="2"/>
      <c r="D45" s="2"/>
      <c r="E45" s="2"/>
      <c r="F45" s="2"/>
      <c r="G45" s="2"/>
      <c r="H45" s="2"/>
      <c r="I45" s="2"/>
      <c r="J45" s="2"/>
      <c r="K45" s="2"/>
      <c r="L45" s="13"/>
    </row>
    <row r="46" spans="2:12" x14ac:dyDescent="0.25">
      <c r="B46" s="12"/>
      <c r="C46" s="2"/>
      <c r="D46" s="2"/>
      <c r="E46" s="2"/>
      <c r="F46" s="2"/>
      <c r="G46" s="2"/>
      <c r="H46" s="2"/>
      <c r="I46" s="2"/>
      <c r="J46" s="2"/>
      <c r="K46" s="2"/>
      <c r="L46" s="13"/>
    </row>
    <row r="47" spans="2:12" x14ac:dyDescent="0.25">
      <c r="B47" s="12"/>
      <c r="C47" s="2"/>
      <c r="D47" s="2"/>
      <c r="E47" s="2"/>
      <c r="F47" s="2"/>
      <c r="G47" s="2"/>
      <c r="H47" s="2"/>
      <c r="I47" s="2"/>
      <c r="J47" s="2"/>
      <c r="K47" s="2"/>
      <c r="L47" s="13"/>
    </row>
    <row r="48" spans="2:12" x14ac:dyDescent="0.25">
      <c r="B48" s="12"/>
      <c r="C48" s="2"/>
      <c r="D48" s="2"/>
      <c r="E48" s="2"/>
      <c r="F48" s="2"/>
      <c r="G48" s="2"/>
      <c r="H48" s="2"/>
      <c r="I48" s="2"/>
      <c r="J48" s="2"/>
      <c r="K48" s="2"/>
      <c r="L48" s="13"/>
    </row>
    <row r="49" spans="2:12" x14ac:dyDescent="0.25">
      <c r="B49" s="12"/>
      <c r="C49" s="2"/>
      <c r="D49" s="2"/>
      <c r="E49" s="2"/>
      <c r="F49" s="2"/>
      <c r="G49" s="2"/>
      <c r="H49" s="2"/>
      <c r="I49" s="2"/>
      <c r="J49" s="2"/>
      <c r="K49" s="2"/>
      <c r="L49" s="13"/>
    </row>
    <row r="50" spans="2:12" x14ac:dyDescent="0.25">
      <c r="B50" s="12"/>
      <c r="C50" s="2"/>
      <c r="D50" s="2"/>
      <c r="E50" s="2"/>
      <c r="F50" s="2"/>
      <c r="G50" s="2"/>
      <c r="H50" s="2"/>
      <c r="I50" s="2"/>
      <c r="J50" s="2"/>
      <c r="K50" s="2"/>
      <c r="L50" s="13"/>
    </row>
    <row r="51" spans="2:12" x14ac:dyDescent="0.25">
      <c r="B51" s="12"/>
      <c r="C51" s="2"/>
      <c r="D51" s="2"/>
      <c r="E51" s="2"/>
      <c r="F51" s="2"/>
      <c r="G51" s="2"/>
      <c r="H51" s="2"/>
      <c r="I51" s="2"/>
      <c r="J51" s="2"/>
      <c r="K51" s="2"/>
      <c r="L51" s="13"/>
    </row>
    <row r="52" spans="2:12" x14ac:dyDescent="0.25">
      <c r="B52" s="12"/>
      <c r="C52" s="2"/>
      <c r="D52" s="2"/>
      <c r="E52" s="2"/>
      <c r="F52" s="2"/>
      <c r="G52" s="2"/>
      <c r="H52" s="2"/>
      <c r="I52" s="2"/>
      <c r="J52" s="2"/>
      <c r="K52" s="2"/>
      <c r="L52" s="13"/>
    </row>
    <row r="53" spans="2:12" x14ac:dyDescent="0.25">
      <c r="B53" s="12"/>
      <c r="C53" s="2"/>
      <c r="D53" s="2"/>
      <c r="E53" s="2"/>
      <c r="F53" s="2"/>
      <c r="G53" s="2"/>
      <c r="H53" s="2"/>
      <c r="I53" s="2"/>
      <c r="J53" s="2"/>
      <c r="K53" s="2"/>
      <c r="L53" s="13"/>
    </row>
    <row r="54" spans="2:12" x14ac:dyDescent="0.25">
      <c r="B54" s="12" t="s">
        <v>18</v>
      </c>
      <c r="C54" s="2"/>
      <c r="D54" s="2"/>
      <c r="E54" s="2"/>
      <c r="F54" s="2"/>
      <c r="G54" s="2"/>
      <c r="H54" s="2"/>
      <c r="I54" s="2"/>
      <c r="J54" s="2"/>
      <c r="K54" s="2"/>
      <c r="L54" s="13"/>
    </row>
    <row r="55" spans="2:12" x14ac:dyDescent="0.25">
      <c r="B55" s="12"/>
      <c r="C55" s="2"/>
      <c r="D55" s="2"/>
      <c r="E55" s="2"/>
      <c r="F55" s="2"/>
      <c r="G55" s="2"/>
      <c r="H55" s="2"/>
      <c r="I55" s="2"/>
      <c r="J55" s="2"/>
      <c r="K55" s="2"/>
      <c r="L55" s="13"/>
    </row>
    <row r="56" spans="2:12" x14ac:dyDescent="0.25">
      <c r="B56" s="12"/>
      <c r="C56" s="2"/>
      <c r="D56" s="2"/>
      <c r="E56" s="2"/>
      <c r="F56" s="2"/>
      <c r="G56" s="2"/>
      <c r="H56" s="2"/>
      <c r="I56" s="2"/>
      <c r="J56" s="2"/>
      <c r="K56" s="2"/>
      <c r="L56" s="13"/>
    </row>
    <row r="57" spans="2:12" x14ac:dyDescent="0.25">
      <c r="B57" s="12"/>
      <c r="C57" s="2"/>
      <c r="D57" s="2"/>
      <c r="E57" s="2"/>
      <c r="F57" s="2"/>
      <c r="G57" s="2"/>
      <c r="H57" s="2"/>
      <c r="I57" s="2"/>
      <c r="J57" s="2"/>
      <c r="K57" s="2"/>
      <c r="L57" s="13"/>
    </row>
    <row r="58" spans="2:12" x14ac:dyDescent="0.25">
      <c r="B58" s="12"/>
      <c r="C58" s="2"/>
      <c r="D58" s="2"/>
      <c r="E58" s="2"/>
      <c r="F58" s="2"/>
      <c r="G58" s="2"/>
      <c r="H58" s="2"/>
      <c r="I58" s="2"/>
      <c r="J58" s="2"/>
      <c r="K58" s="2"/>
      <c r="L58" s="13"/>
    </row>
    <row r="59" spans="2:12" x14ac:dyDescent="0.25">
      <c r="B59" s="12"/>
      <c r="C59" s="2"/>
      <c r="D59" s="2"/>
      <c r="E59" s="2"/>
      <c r="F59" s="2"/>
      <c r="G59" s="2"/>
      <c r="H59" s="2"/>
      <c r="I59" s="2"/>
      <c r="J59" s="2"/>
      <c r="K59" s="2"/>
      <c r="L59" s="13"/>
    </row>
    <row r="60" spans="2:12" x14ac:dyDescent="0.25">
      <c r="B60" s="12"/>
      <c r="C60" s="2"/>
      <c r="D60" s="2"/>
      <c r="E60" s="2"/>
      <c r="F60" s="2"/>
      <c r="G60" s="2"/>
      <c r="H60" s="2"/>
      <c r="I60" s="2"/>
      <c r="J60" s="2"/>
      <c r="K60" s="2"/>
      <c r="L60" s="13"/>
    </row>
    <row r="61" spans="2:12" x14ac:dyDescent="0.25">
      <c r="B61" s="12"/>
      <c r="C61" s="2"/>
      <c r="D61" s="2"/>
      <c r="E61" s="2"/>
      <c r="F61" s="2"/>
      <c r="G61" s="2"/>
      <c r="H61" s="2"/>
      <c r="I61" s="2"/>
      <c r="J61" s="2"/>
      <c r="K61" s="2"/>
      <c r="L61" s="13"/>
    </row>
    <row r="62" spans="2:12" x14ac:dyDescent="0.25">
      <c r="B62" s="12"/>
      <c r="C62" s="2"/>
      <c r="D62" s="2"/>
      <c r="E62" s="2"/>
      <c r="F62" s="2"/>
      <c r="G62" s="2"/>
      <c r="H62" s="2"/>
      <c r="I62" s="2"/>
      <c r="J62" s="2"/>
      <c r="K62" s="2"/>
      <c r="L62" s="13"/>
    </row>
    <row r="63" spans="2:12" x14ac:dyDescent="0.25">
      <c r="B63" s="12"/>
      <c r="C63" s="2"/>
      <c r="D63" s="2"/>
      <c r="E63" s="2"/>
      <c r="F63" s="2"/>
      <c r="G63" s="2"/>
      <c r="H63" s="2"/>
      <c r="I63" s="2"/>
      <c r="J63" s="2"/>
      <c r="K63" s="2"/>
      <c r="L63" s="13"/>
    </row>
    <row r="64" spans="2:12" x14ac:dyDescent="0.25">
      <c r="B64" s="12"/>
      <c r="C64" s="2"/>
      <c r="D64" s="2"/>
      <c r="E64" s="2"/>
      <c r="F64" s="2"/>
      <c r="G64" s="2"/>
      <c r="H64" s="2"/>
      <c r="I64" s="2"/>
      <c r="J64" s="2"/>
      <c r="K64" s="2"/>
      <c r="L64" s="13"/>
    </row>
    <row r="65" spans="2:12" x14ac:dyDescent="0.25">
      <c r="B65" s="8"/>
      <c r="C65" s="9"/>
      <c r="D65" s="9"/>
      <c r="E65" s="9"/>
      <c r="F65" s="9"/>
      <c r="G65" s="9"/>
      <c r="H65" s="9"/>
      <c r="I65" s="9"/>
      <c r="J65" s="9"/>
      <c r="K65" s="9"/>
      <c r="L65" s="10"/>
    </row>
  </sheetData>
  <mergeCells count="5">
    <mergeCell ref="B8:L8"/>
    <mergeCell ref="B10:L14"/>
    <mergeCell ref="B15:L16"/>
    <mergeCell ref="B18:L19"/>
    <mergeCell ref="B29:L3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89"/>
  <sheetViews>
    <sheetView zoomScaleNormal="100" workbookViewId="0">
      <selection activeCell="K18" sqref="K18"/>
    </sheetView>
  </sheetViews>
  <sheetFormatPr defaultRowHeight="15" x14ac:dyDescent="0.25"/>
  <cols>
    <col min="2" max="2" width="9.140625" customWidth="1"/>
    <col min="3" max="3" width="32.140625" bestFit="1" customWidth="1"/>
    <col min="4" max="4" width="11.5703125" bestFit="1" customWidth="1"/>
    <col min="6" max="6" width="12.7109375" customWidth="1"/>
    <col min="7" max="7" width="11.5703125" bestFit="1" customWidth="1"/>
    <col min="8" max="8" width="12" customWidth="1"/>
    <col min="9" max="9" width="14.28515625" bestFit="1" customWidth="1"/>
    <col min="10" max="10" width="10.7109375" customWidth="1"/>
    <col min="11" max="11" width="10.42578125" customWidth="1"/>
    <col min="12" max="12" width="14.7109375" bestFit="1" customWidth="1"/>
    <col min="13" max="13" width="10.5703125" bestFit="1" customWidth="1"/>
    <col min="14" max="14" width="9.28515625" customWidth="1"/>
    <col min="15" max="15" width="5.42578125" style="38" customWidth="1"/>
    <col min="16" max="16" width="31" bestFit="1" customWidth="1"/>
    <col min="17" max="17" width="11.5703125" bestFit="1" customWidth="1"/>
    <col min="18" max="18" width="6.42578125" style="29" customWidth="1"/>
    <col min="19" max="21" width="12.85546875" customWidth="1"/>
    <col min="23" max="23" width="36.140625" bestFit="1" customWidth="1"/>
    <col min="24" max="24" width="11.7109375" bestFit="1" customWidth="1"/>
    <col min="25" max="25" width="14" bestFit="1" customWidth="1"/>
    <col min="26" max="27" width="12.28515625" bestFit="1" customWidth="1"/>
    <col min="28" max="28" width="14" bestFit="1" customWidth="1"/>
    <col min="29" max="29" width="14.7109375" bestFit="1" customWidth="1"/>
    <col min="30" max="31" width="13.28515625" bestFit="1" customWidth="1"/>
    <col min="32" max="32" width="10.5703125" bestFit="1" customWidth="1"/>
    <col min="33" max="33" width="9.7109375" bestFit="1" customWidth="1"/>
  </cols>
  <sheetData>
    <row r="2" spans="2:9" x14ac:dyDescent="0.25">
      <c r="B2" s="11"/>
      <c r="C2" s="6"/>
      <c r="D2" s="6"/>
      <c r="E2" s="6"/>
      <c r="F2" s="6"/>
      <c r="G2" s="6"/>
      <c r="H2" s="6"/>
      <c r="I2" s="7"/>
    </row>
    <row r="3" spans="2:9" x14ac:dyDescent="0.25">
      <c r="B3" s="12"/>
      <c r="C3" s="2"/>
      <c r="D3" s="2"/>
      <c r="E3" s="2"/>
      <c r="F3" s="2"/>
      <c r="G3" s="2"/>
      <c r="H3" s="2"/>
      <c r="I3" s="13"/>
    </row>
    <row r="4" spans="2:9" x14ac:dyDescent="0.25">
      <c r="B4" s="12"/>
      <c r="C4" s="2"/>
      <c r="D4" s="2"/>
      <c r="E4" s="2"/>
      <c r="F4" s="2"/>
      <c r="G4" s="2"/>
      <c r="H4" s="2"/>
      <c r="I4" s="13"/>
    </row>
    <row r="5" spans="2:9" x14ac:dyDescent="0.25">
      <c r="B5" s="12"/>
      <c r="C5" s="2"/>
      <c r="D5" s="2"/>
      <c r="E5" s="2"/>
      <c r="F5" s="2"/>
      <c r="G5" s="2"/>
      <c r="H5" s="2"/>
      <c r="I5" s="13"/>
    </row>
    <row r="6" spans="2:9" x14ac:dyDescent="0.25">
      <c r="B6" s="12"/>
      <c r="C6" s="2"/>
      <c r="D6" s="2"/>
      <c r="E6" s="2"/>
      <c r="F6" s="2"/>
      <c r="G6" s="2"/>
      <c r="H6" s="2"/>
      <c r="I6" s="13"/>
    </row>
    <row r="7" spans="2:9" ht="21" x14ac:dyDescent="0.25">
      <c r="B7" s="208" t="s">
        <v>105</v>
      </c>
      <c r="C7" s="209"/>
      <c r="D7" s="209"/>
      <c r="E7" s="209"/>
      <c r="F7" s="209"/>
      <c r="G7" s="209"/>
      <c r="H7" s="209"/>
      <c r="I7" s="210"/>
    </row>
    <row r="8" spans="2:9" x14ac:dyDescent="0.25">
      <c r="B8" s="12"/>
      <c r="C8" s="2"/>
      <c r="D8" s="2"/>
      <c r="E8" s="2"/>
      <c r="F8" s="2"/>
      <c r="G8" s="2"/>
      <c r="H8" s="2"/>
      <c r="I8" s="13"/>
    </row>
    <row r="9" spans="2:9" x14ac:dyDescent="0.25">
      <c r="B9" s="12" t="s">
        <v>124</v>
      </c>
      <c r="C9" s="2"/>
      <c r="D9" s="2"/>
      <c r="E9" s="2"/>
      <c r="F9" s="2"/>
      <c r="G9" s="2"/>
      <c r="H9" s="2"/>
      <c r="I9" s="13"/>
    </row>
    <row r="10" spans="2:9" x14ac:dyDescent="0.25">
      <c r="B10" s="12"/>
      <c r="C10" s="2"/>
      <c r="D10" s="2"/>
      <c r="E10" s="2"/>
      <c r="F10" s="2"/>
      <c r="G10" s="2"/>
      <c r="H10" s="2"/>
      <c r="I10" s="13"/>
    </row>
    <row r="11" spans="2:9" x14ac:dyDescent="0.25">
      <c r="B11" s="12"/>
      <c r="C11" s="2" t="s">
        <v>291</v>
      </c>
      <c r="D11" s="2"/>
      <c r="E11" s="2"/>
      <c r="F11" s="2"/>
      <c r="G11" s="2"/>
      <c r="H11" s="2"/>
      <c r="I11" s="13"/>
    </row>
    <row r="12" spans="2:9" x14ac:dyDescent="0.25">
      <c r="B12" s="12"/>
      <c r="C12" s="2" t="s">
        <v>311</v>
      </c>
      <c r="D12" s="2"/>
      <c r="E12" s="2"/>
      <c r="F12" s="2"/>
      <c r="G12" s="2"/>
      <c r="H12" s="2"/>
      <c r="I12" s="13"/>
    </row>
    <row r="13" spans="2:9" x14ac:dyDescent="0.25">
      <c r="B13" s="12"/>
      <c r="C13" s="2" t="s">
        <v>150</v>
      </c>
      <c r="D13" s="2"/>
      <c r="E13" s="2"/>
      <c r="F13" s="2"/>
      <c r="G13" s="2"/>
      <c r="H13" s="2"/>
      <c r="I13" s="13"/>
    </row>
    <row r="14" spans="2:9" x14ac:dyDescent="0.25">
      <c r="B14" s="12"/>
      <c r="C14" s="2"/>
      <c r="D14" s="2"/>
      <c r="E14" s="2"/>
      <c r="F14" s="2"/>
      <c r="G14" s="2"/>
      <c r="H14" s="2"/>
      <c r="I14" s="13"/>
    </row>
    <row r="15" spans="2:9" ht="15" customHeight="1" x14ac:dyDescent="0.25">
      <c r="B15" s="164" t="s">
        <v>320</v>
      </c>
      <c r="C15" s="161"/>
      <c r="D15" s="161"/>
      <c r="E15" s="161"/>
      <c r="F15" s="161"/>
      <c r="G15" s="161"/>
      <c r="H15" s="161"/>
      <c r="I15" s="165"/>
    </row>
    <row r="16" spans="2:9" x14ac:dyDescent="0.25">
      <c r="B16" s="164"/>
      <c r="C16" s="161"/>
      <c r="D16" s="161"/>
      <c r="E16" s="161"/>
      <c r="F16" s="161"/>
      <c r="G16" s="161"/>
      <c r="H16" s="161"/>
      <c r="I16" s="165"/>
    </row>
    <row r="17" spans="2:33" x14ac:dyDescent="0.25">
      <c r="B17" s="164"/>
      <c r="C17" s="161"/>
      <c r="D17" s="161"/>
      <c r="E17" s="161"/>
      <c r="F17" s="161"/>
      <c r="G17" s="161"/>
      <c r="H17" s="161"/>
      <c r="I17" s="165"/>
    </row>
    <row r="18" spans="2:33" x14ac:dyDescent="0.25">
      <c r="B18" s="164"/>
      <c r="C18" s="161"/>
      <c r="D18" s="161"/>
      <c r="E18" s="161"/>
      <c r="F18" s="161"/>
      <c r="G18" s="161"/>
      <c r="H18" s="161"/>
      <c r="I18" s="165"/>
    </row>
    <row r="19" spans="2:33" x14ac:dyDescent="0.25">
      <c r="B19" s="164"/>
      <c r="C19" s="161"/>
      <c r="D19" s="161"/>
      <c r="E19" s="161"/>
      <c r="F19" s="161"/>
      <c r="G19" s="161"/>
      <c r="H19" s="161"/>
      <c r="I19" s="165"/>
    </row>
    <row r="20" spans="2:33" x14ac:dyDescent="0.25">
      <c r="B20" s="164"/>
      <c r="C20" s="161"/>
      <c r="D20" s="161"/>
      <c r="E20" s="161"/>
      <c r="F20" s="161"/>
      <c r="G20" s="161"/>
      <c r="H20" s="161"/>
      <c r="I20" s="165"/>
    </row>
    <row r="21" spans="2:33" x14ac:dyDescent="0.25">
      <c r="B21" s="164"/>
      <c r="C21" s="161"/>
      <c r="D21" s="161"/>
      <c r="E21" s="161"/>
      <c r="F21" s="161"/>
      <c r="G21" s="161"/>
      <c r="H21" s="161"/>
      <c r="I21" s="165"/>
    </row>
    <row r="22" spans="2:33" x14ac:dyDescent="0.25">
      <c r="B22" s="164"/>
      <c r="C22" s="161"/>
      <c r="D22" s="161"/>
      <c r="E22" s="161"/>
      <c r="F22" s="161"/>
      <c r="G22" s="161"/>
      <c r="H22" s="161"/>
      <c r="I22" s="165"/>
    </row>
    <row r="23" spans="2:33" x14ac:dyDescent="0.25">
      <c r="B23" s="164"/>
      <c r="C23" s="161"/>
      <c r="D23" s="161"/>
      <c r="E23" s="161"/>
      <c r="F23" s="161"/>
      <c r="G23" s="161"/>
      <c r="H23" s="161"/>
      <c r="I23" s="165"/>
    </row>
    <row r="24" spans="2:33" x14ac:dyDescent="0.25">
      <c r="B24" s="166"/>
      <c r="C24" s="167"/>
      <c r="D24" s="167"/>
      <c r="E24" s="167"/>
      <c r="F24" s="167"/>
      <c r="G24" s="167"/>
      <c r="H24" s="167"/>
      <c r="I24" s="168"/>
    </row>
    <row r="27" spans="2:33" x14ac:dyDescent="0.25">
      <c r="B27" s="205" t="s">
        <v>107</v>
      </c>
      <c r="C27" s="206"/>
      <c r="D27" s="207"/>
      <c r="F27" s="211" t="s">
        <v>122</v>
      </c>
      <c r="G27" s="212"/>
      <c r="H27" s="212"/>
      <c r="I27" s="212"/>
      <c r="J27" s="212"/>
      <c r="K27" s="212"/>
      <c r="L27" s="212"/>
      <c r="M27" s="213"/>
      <c r="O27" s="211" t="s">
        <v>123</v>
      </c>
      <c r="P27" s="212"/>
      <c r="Q27" s="212"/>
      <c r="R27" s="212"/>
      <c r="S27" s="212"/>
      <c r="T27" s="212"/>
      <c r="U27" s="213"/>
      <c r="W27" s="205" t="s">
        <v>151</v>
      </c>
      <c r="X27" s="206"/>
      <c r="Y27" s="206"/>
      <c r="Z27" s="206"/>
      <c r="AA27" s="206"/>
      <c r="AB27" s="206"/>
      <c r="AC27" s="206"/>
      <c r="AD27" s="206"/>
      <c r="AE27" s="206"/>
      <c r="AF27" s="206"/>
      <c r="AG27" s="207"/>
    </row>
    <row r="28" spans="2:33" x14ac:dyDescent="0.25">
      <c r="B28" s="11" t="s">
        <v>32</v>
      </c>
      <c r="C28" s="6"/>
      <c r="D28" s="7"/>
      <c r="F28" s="12"/>
      <c r="G28" s="2"/>
      <c r="H28" s="2"/>
      <c r="I28" s="2"/>
      <c r="J28" s="2"/>
      <c r="K28" s="2"/>
      <c r="L28" s="2"/>
      <c r="M28" s="13"/>
      <c r="O28" s="36"/>
      <c r="P28" s="2"/>
      <c r="Q28" s="2"/>
      <c r="R28" s="46"/>
      <c r="S28" s="2"/>
      <c r="T28" s="2"/>
      <c r="U28" s="13"/>
      <c r="W28" s="12"/>
      <c r="X28" s="2"/>
      <c r="Y28" s="2"/>
      <c r="Z28" s="2"/>
      <c r="AA28" s="2"/>
      <c r="AB28" s="2"/>
      <c r="AC28" s="2"/>
      <c r="AD28" s="2"/>
      <c r="AE28" s="2"/>
      <c r="AF28" s="2"/>
      <c r="AG28" s="13"/>
    </row>
    <row r="29" spans="2:33" ht="15.75" thickBot="1" x14ac:dyDescent="0.3">
      <c r="B29" s="12">
        <v>1010</v>
      </c>
      <c r="C29" s="2" t="s">
        <v>33</v>
      </c>
      <c r="D29" s="33">
        <v>9000000</v>
      </c>
      <c r="F29" s="52" t="s">
        <v>75</v>
      </c>
      <c r="G29" s="53" t="s">
        <v>116</v>
      </c>
      <c r="H29" s="53" t="s">
        <v>117</v>
      </c>
      <c r="I29" s="2"/>
      <c r="J29" s="2"/>
      <c r="K29" s="2"/>
      <c r="L29" s="2"/>
      <c r="M29" s="13"/>
      <c r="O29" s="70" t="s">
        <v>125</v>
      </c>
      <c r="P29" s="53"/>
      <c r="Q29" s="56"/>
      <c r="R29" s="46"/>
      <c r="S29" s="53" t="s">
        <v>147</v>
      </c>
      <c r="T29" s="53"/>
      <c r="U29" s="54"/>
      <c r="W29" s="12"/>
      <c r="X29" s="2"/>
      <c r="Y29" s="202" t="s">
        <v>182</v>
      </c>
      <c r="Z29" s="203"/>
      <c r="AA29" s="203"/>
      <c r="AB29" s="203"/>
      <c r="AC29" s="204"/>
      <c r="AD29" s="202" t="s">
        <v>35</v>
      </c>
      <c r="AE29" s="203"/>
      <c r="AF29" s="204"/>
      <c r="AG29" s="13"/>
    </row>
    <row r="30" spans="2:33" ht="15.75" thickTop="1" x14ac:dyDescent="0.25">
      <c r="B30" s="12"/>
      <c r="C30" s="2"/>
      <c r="D30" s="13"/>
      <c r="F30" s="12" t="s">
        <v>78</v>
      </c>
      <c r="G30" s="39">
        <f>D46</f>
        <v>1340000</v>
      </c>
      <c r="H30" s="9" t="s">
        <v>92</v>
      </c>
      <c r="I30" s="2"/>
      <c r="J30" s="2"/>
      <c r="K30" s="2"/>
      <c r="L30" s="2"/>
      <c r="M30" s="13"/>
      <c r="O30" s="36">
        <v>3020</v>
      </c>
      <c r="P30" s="31" t="s">
        <v>42</v>
      </c>
      <c r="Q30" s="46">
        <v>450000</v>
      </c>
      <c r="R30" s="46"/>
      <c r="S30" s="31" t="s">
        <v>36</v>
      </c>
      <c r="T30" s="2"/>
      <c r="U30" s="49">
        <v>50000</v>
      </c>
      <c r="W30" s="85" t="s">
        <v>180</v>
      </c>
      <c r="X30" s="86" t="s">
        <v>152</v>
      </c>
      <c r="Y30" s="87" t="s">
        <v>153</v>
      </c>
      <c r="Z30" s="88" t="s">
        <v>48</v>
      </c>
      <c r="AA30" s="88" t="s">
        <v>154</v>
      </c>
      <c r="AB30" s="88" t="s">
        <v>52</v>
      </c>
      <c r="AC30" s="89" t="s">
        <v>183</v>
      </c>
      <c r="AD30" s="90" t="s">
        <v>156</v>
      </c>
      <c r="AE30" s="86" t="s">
        <v>157</v>
      </c>
      <c r="AF30" s="91" t="s">
        <v>155</v>
      </c>
      <c r="AG30" s="91" t="s">
        <v>109</v>
      </c>
    </row>
    <row r="31" spans="2:33" x14ac:dyDescent="0.25">
      <c r="B31" s="12" t="s">
        <v>34</v>
      </c>
      <c r="C31" s="2"/>
      <c r="D31" s="13"/>
      <c r="F31" s="12" t="s">
        <v>79</v>
      </c>
      <c r="G31" s="32">
        <f>G53</f>
        <v>4875000</v>
      </c>
      <c r="H31" s="2" t="s">
        <v>80</v>
      </c>
      <c r="I31" s="2"/>
      <c r="J31" s="2"/>
      <c r="K31" s="2"/>
      <c r="L31" s="2"/>
      <c r="M31" s="13"/>
      <c r="O31" s="36">
        <v>3040</v>
      </c>
      <c r="P31" s="31" t="s">
        <v>43</v>
      </c>
      <c r="Q31" s="46">
        <v>180000</v>
      </c>
      <c r="R31" s="46"/>
      <c r="S31" s="31" t="s">
        <v>102</v>
      </c>
      <c r="T31" s="2"/>
      <c r="U31" s="49">
        <v>200000</v>
      </c>
      <c r="W31" s="36" t="s">
        <v>158</v>
      </c>
      <c r="X31" s="46">
        <v>4000000</v>
      </c>
      <c r="Y31" s="74"/>
      <c r="Z31" s="46"/>
      <c r="AA31" s="46"/>
      <c r="AB31" s="46"/>
      <c r="AC31" s="49"/>
      <c r="AD31" s="74">
        <v>3100000</v>
      </c>
      <c r="AE31" s="46">
        <v>900000</v>
      </c>
      <c r="AF31" s="49"/>
      <c r="AG31" s="62">
        <f>X31-SUM(Y31:AF31)</f>
        <v>0</v>
      </c>
    </row>
    <row r="32" spans="2:33" x14ac:dyDescent="0.25">
      <c r="B32" s="12">
        <v>2000</v>
      </c>
      <c r="C32" s="2" t="s">
        <v>35</v>
      </c>
      <c r="D32" s="13"/>
      <c r="F32" s="64" t="s">
        <v>81</v>
      </c>
      <c r="G32" s="65">
        <f>G30/G31</f>
        <v>0.27487179487179486</v>
      </c>
      <c r="H32" s="2"/>
      <c r="I32" s="2"/>
      <c r="J32" s="2"/>
      <c r="K32" s="2"/>
      <c r="L32" s="2"/>
      <c r="M32" s="13"/>
      <c r="O32" s="36">
        <v>3060</v>
      </c>
      <c r="P32" s="31" t="s">
        <v>44</v>
      </c>
      <c r="Q32" s="46">
        <v>450000</v>
      </c>
      <c r="R32" s="46"/>
      <c r="S32" s="31" t="s">
        <v>38</v>
      </c>
      <c r="T32" s="2"/>
      <c r="U32" s="49">
        <v>4000000</v>
      </c>
      <c r="W32" s="36" t="s">
        <v>159</v>
      </c>
      <c r="X32" s="46">
        <v>250000</v>
      </c>
      <c r="Y32" s="74"/>
      <c r="Z32" s="46">
        <f>X32</f>
        <v>250000</v>
      </c>
      <c r="AA32" s="46"/>
      <c r="AB32" s="46"/>
      <c r="AC32" s="49"/>
      <c r="AD32" s="74"/>
      <c r="AE32" s="46"/>
      <c r="AF32" s="49"/>
      <c r="AG32" s="62">
        <f t="shared" ref="AG32:AG61" si="0">X32-SUM(Y32:AF32)</f>
        <v>0</v>
      </c>
    </row>
    <row r="33" spans="2:33" x14ac:dyDescent="0.25">
      <c r="B33" s="12">
        <v>2020</v>
      </c>
      <c r="C33" s="24" t="s">
        <v>36</v>
      </c>
      <c r="D33" s="34">
        <v>50000</v>
      </c>
      <c r="F33" s="12"/>
      <c r="G33" s="2"/>
      <c r="H33" s="2"/>
      <c r="I33" s="2"/>
      <c r="J33" s="2"/>
      <c r="K33" s="2"/>
      <c r="L33" s="2"/>
      <c r="M33" s="13"/>
      <c r="O33" s="36">
        <v>3080</v>
      </c>
      <c r="P33" s="31" t="s">
        <v>45</v>
      </c>
      <c r="Q33" s="46">
        <v>200000</v>
      </c>
      <c r="R33" s="46"/>
      <c r="S33" s="31" t="s">
        <v>143</v>
      </c>
      <c r="T33" s="2"/>
      <c r="U33" s="49">
        <f>U32*Q43</f>
        <v>1099487.1794871795</v>
      </c>
      <c r="W33" s="36" t="s">
        <v>160</v>
      </c>
      <c r="X33" s="46">
        <v>300000</v>
      </c>
      <c r="Y33" s="74"/>
      <c r="Z33" s="46"/>
      <c r="AA33" s="46"/>
      <c r="AB33" s="46">
        <f>X33</f>
        <v>300000</v>
      </c>
      <c r="AC33" s="49"/>
      <c r="AD33" s="74"/>
      <c r="AE33" s="46"/>
      <c r="AF33" s="49"/>
      <c r="AG33" s="62">
        <f t="shared" si="0"/>
        <v>0</v>
      </c>
    </row>
    <row r="34" spans="2:33" x14ac:dyDescent="0.25">
      <c r="B34" s="12">
        <v>2040</v>
      </c>
      <c r="C34" s="24" t="s">
        <v>37</v>
      </c>
      <c r="D34" s="34">
        <v>200000</v>
      </c>
      <c r="F34" s="52" t="s">
        <v>99</v>
      </c>
      <c r="G34" s="53" t="s">
        <v>116</v>
      </c>
      <c r="H34" s="53" t="s">
        <v>117</v>
      </c>
      <c r="I34" s="2"/>
      <c r="J34" s="2"/>
      <c r="K34" s="2"/>
      <c r="L34" s="2"/>
      <c r="M34" s="13"/>
      <c r="O34" s="50">
        <v>3100</v>
      </c>
      <c r="P34" s="40" t="s">
        <v>46</v>
      </c>
      <c r="Q34" s="42">
        <v>60000</v>
      </c>
      <c r="R34" s="46"/>
      <c r="S34" s="31" t="s">
        <v>144</v>
      </c>
      <c r="T34" s="2"/>
      <c r="U34" s="49">
        <f>SUM(U32:U33)*Q58</f>
        <v>410374.98147324735</v>
      </c>
      <c r="W34" s="36" t="s">
        <v>161</v>
      </c>
      <c r="X34" s="46">
        <v>275000</v>
      </c>
      <c r="Y34" s="74"/>
      <c r="Z34" s="46"/>
      <c r="AA34" s="46">
        <f>X34</f>
        <v>275000</v>
      </c>
      <c r="AB34" s="46"/>
      <c r="AC34" s="49"/>
      <c r="AD34" s="74"/>
      <c r="AE34" s="46"/>
      <c r="AF34" s="49"/>
      <c r="AG34" s="62">
        <f t="shared" si="0"/>
        <v>0</v>
      </c>
    </row>
    <row r="35" spans="2:33" x14ac:dyDescent="0.25">
      <c r="B35" s="12">
        <v>2060</v>
      </c>
      <c r="C35" s="24" t="s">
        <v>38</v>
      </c>
      <c r="D35" s="34">
        <v>4000000</v>
      </c>
      <c r="F35" s="12" t="s">
        <v>78</v>
      </c>
      <c r="G35" s="39">
        <f>D50+J48</f>
        <v>443717.94871794875</v>
      </c>
      <c r="H35" s="9" t="s">
        <v>91</v>
      </c>
      <c r="I35" s="9"/>
      <c r="J35" s="9"/>
      <c r="K35" s="9"/>
      <c r="L35" s="9"/>
      <c r="M35" s="13"/>
      <c r="O35" s="36"/>
      <c r="P35" s="2" t="s">
        <v>114</v>
      </c>
      <c r="Q35" s="46">
        <f>SUM(Q30:Q34)</f>
        <v>1340000</v>
      </c>
      <c r="R35" s="46"/>
      <c r="S35" s="31" t="s">
        <v>145</v>
      </c>
      <c r="T35" s="2"/>
      <c r="U35" s="49">
        <f>SUM(U30:U34)*Q88</f>
        <v>1254249.9917551687</v>
      </c>
      <c r="W35" s="36" t="s">
        <v>162</v>
      </c>
      <c r="X35" s="46">
        <v>50000</v>
      </c>
      <c r="Y35" s="74"/>
      <c r="Z35" s="46"/>
      <c r="AA35" s="46">
        <f>X35</f>
        <v>50000</v>
      </c>
      <c r="AB35" s="46"/>
      <c r="AC35" s="49"/>
      <c r="AD35" s="74"/>
      <c r="AE35" s="46"/>
      <c r="AF35" s="49"/>
      <c r="AG35" s="62">
        <f t="shared" si="0"/>
        <v>0</v>
      </c>
    </row>
    <row r="36" spans="2:33" ht="15.75" thickBot="1" x14ac:dyDescent="0.3">
      <c r="B36" s="12">
        <v>2080</v>
      </c>
      <c r="C36" s="24" t="s">
        <v>39</v>
      </c>
      <c r="D36" s="34">
        <v>0</v>
      </c>
      <c r="F36" s="12" t="s">
        <v>79</v>
      </c>
      <c r="G36" s="32">
        <f>SUM(J50:J52)</f>
        <v>5513820.5128205139</v>
      </c>
      <c r="H36" s="2" t="s">
        <v>90</v>
      </c>
      <c r="I36" s="2"/>
      <c r="J36" s="2"/>
      <c r="K36" s="2"/>
      <c r="L36" s="2"/>
      <c r="M36" s="13"/>
      <c r="O36" s="36"/>
      <c r="P36" s="2"/>
      <c r="Q36" s="46"/>
      <c r="R36" s="46"/>
      <c r="S36" s="72" t="s">
        <v>41</v>
      </c>
      <c r="T36" s="58"/>
      <c r="U36" s="60">
        <f>SUM(U30:U35)</f>
        <v>7014112.1527155964</v>
      </c>
      <c r="W36" s="36" t="s">
        <v>36</v>
      </c>
      <c r="X36" s="46">
        <v>50000</v>
      </c>
      <c r="Y36" s="74"/>
      <c r="Z36" s="46"/>
      <c r="AA36" s="46"/>
      <c r="AB36" s="46"/>
      <c r="AC36" s="49"/>
      <c r="AD36" s="74">
        <v>30000</v>
      </c>
      <c r="AE36" s="46">
        <v>20000</v>
      </c>
      <c r="AF36" s="49"/>
      <c r="AG36" s="62">
        <f t="shared" si="0"/>
        <v>0</v>
      </c>
    </row>
    <row r="37" spans="2:33" ht="15.75" thickTop="1" x14ac:dyDescent="0.25">
      <c r="B37" s="12">
        <v>2100</v>
      </c>
      <c r="C37" s="24" t="s">
        <v>40</v>
      </c>
      <c r="D37" s="34">
        <v>0</v>
      </c>
      <c r="F37" s="64" t="s">
        <v>93</v>
      </c>
      <c r="G37" s="65">
        <f>G35/G36</f>
        <v>8.0473774524621108E-2</v>
      </c>
      <c r="H37" s="2"/>
      <c r="I37" s="2"/>
      <c r="J37" s="2"/>
      <c r="K37" s="2"/>
      <c r="L37" s="2"/>
      <c r="M37" s="13"/>
      <c r="O37" s="36">
        <v>2060</v>
      </c>
      <c r="P37" s="31" t="s">
        <v>38</v>
      </c>
      <c r="Q37" s="46">
        <v>4000000</v>
      </c>
      <c r="R37" s="46"/>
      <c r="S37" s="2"/>
      <c r="T37" s="1"/>
      <c r="U37" s="49"/>
      <c r="W37" s="36" t="s">
        <v>102</v>
      </c>
      <c r="X37" s="46">
        <v>200000</v>
      </c>
      <c r="Y37" s="74"/>
      <c r="Z37" s="46"/>
      <c r="AA37" s="46"/>
      <c r="AB37" s="46"/>
      <c r="AC37" s="49"/>
      <c r="AD37" s="74">
        <v>50000</v>
      </c>
      <c r="AE37" s="46">
        <v>150000</v>
      </c>
      <c r="AF37" s="49"/>
      <c r="AG37" s="62">
        <f t="shared" si="0"/>
        <v>0</v>
      </c>
    </row>
    <row r="38" spans="2:33" x14ac:dyDescent="0.25">
      <c r="B38" s="12"/>
      <c r="C38" s="2" t="s">
        <v>70</v>
      </c>
      <c r="D38" s="35">
        <f>SUM(D33:D37)</f>
        <v>4250000</v>
      </c>
      <c r="F38" s="12"/>
      <c r="G38" s="2"/>
      <c r="H38" s="2"/>
      <c r="I38" s="2"/>
      <c r="J38" s="2"/>
      <c r="K38" s="2"/>
      <c r="L38" s="2"/>
      <c r="M38" s="13"/>
      <c r="O38" s="36">
        <v>4020</v>
      </c>
      <c r="P38" s="31" t="s">
        <v>49</v>
      </c>
      <c r="Q38" s="46">
        <v>250000</v>
      </c>
      <c r="R38" s="46"/>
      <c r="S38" s="31" t="s">
        <v>141</v>
      </c>
      <c r="T38" s="2"/>
      <c r="U38" s="49">
        <f>SUM(D33:D70)/2</f>
        <v>7125000</v>
      </c>
      <c r="W38" s="36" t="s">
        <v>42</v>
      </c>
      <c r="X38" s="46">
        <v>450000</v>
      </c>
      <c r="Y38" s="74">
        <f>X38</f>
        <v>450000</v>
      </c>
      <c r="Z38" s="46"/>
      <c r="AA38" s="46"/>
      <c r="AB38" s="46"/>
      <c r="AC38" s="49"/>
      <c r="AD38" s="74"/>
      <c r="AE38" s="46"/>
      <c r="AF38" s="49"/>
      <c r="AG38" s="62">
        <f t="shared" si="0"/>
        <v>0</v>
      </c>
    </row>
    <row r="39" spans="2:33" x14ac:dyDescent="0.25">
      <c r="B39" s="12"/>
      <c r="C39" s="24"/>
      <c r="D39" s="25"/>
      <c r="F39" s="52" t="s">
        <v>97</v>
      </c>
      <c r="G39" s="53" t="s">
        <v>116</v>
      </c>
      <c r="H39" s="53" t="s">
        <v>117</v>
      </c>
      <c r="I39" s="2"/>
      <c r="J39" s="2"/>
      <c r="K39" s="2"/>
      <c r="L39" s="2"/>
      <c r="M39" s="13"/>
      <c r="O39" s="36">
        <v>5020</v>
      </c>
      <c r="P39" s="31" t="s">
        <v>53</v>
      </c>
      <c r="Q39" s="46">
        <v>300000</v>
      </c>
      <c r="R39" s="46"/>
      <c r="S39" s="31" t="s">
        <v>146</v>
      </c>
      <c r="T39" s="2"/>
      <c r="U39" s="49">
        <v>-50000</v>
      </c>
      <c r="W39" s="36" t="s">
        <v>43</v>
      </c>
      <c r="X39" s="46">
        <v>180000</v>
      </c>
      <c r="Y39" s="74">
        <f>X39</f>
        <v>180000</v>
      </c>
      <c r="Z39" s="46"/>
      <c r="AA39" s="46"/>
      <c r="AB39" s="46"/>
      <c r="AC39" s="49"/>
      <c r="AD39" s="74"/>
      <c r="AE39" s="46"/>
      <c r="AF39" s="49"/>
      <c r="AG39" s="62">
        <f t="shared" si="0"/>
        <v>0</v>
      </c>
    </row>
    <row r="40" spans="2:33" x14ac:dyDescent="0.25">
      <c r="B40" s="36" t="s">
        <v>290</v>
      </c>
      <c r="C40" s="2"/>
      <c r="D40" s="34"/>
      <c r="F40" s="12" t="s">
        <v>78</v>
      </c>
      <c r="G40" s="39">
        <f>SUM(D57:D64)+SUM(M49,M51:M52)</f>
        <v>1265137.839039573</v>
      </c>
      <c r="H40" s="9" t="s">
        <v>115</v>
      </c>
      <c r="I40" s="9"/>
      <c r="J40" s="9"/>
      <c r="K40" s="9"/>
      <c r="L40" s="9"/>
      <c r="M40" s="10"/>
      <c r="O40" s="36">
        <v>5040</v>
      </c>
      <c r="P40" s="31" t="s">
        <v>54</v>
      </c>
      <c r="Q40" s="46">
        <v>275000</v>
      </c>
      <c r="R40" s="46"/>
      <c r="S40" s="31" t="s">
        <v>148</v>
      </c>
      <c r="T40" s="2"/>
      <c r="U40" s="49">
        <v>-50000</v>
      </c>
      <c r="W40" s="36" t="s">
        <v>44</v>
      </c>
      <c r="X40" s="46">
        <v>450000</v>
      </c>
      <c r="Y40" s="74">
        <f>X40</f>
        <v>450000</v>
      </c>
      <c r="Z40" s="46"/>
      <c r="AA40" s="46"/>
      <c r="AB40" s="46"/>
      <c r="AC40" s="49"/>
      <c r="AD40" s="74"/>
      <c r="AE40" s="46"/>
      <c r="AF40" s="49"/>
      <c r="AG40" s="62">
        <f t="shared" si="0"/>
        <v>0</v>
      </c>
    </row>
    <row r="41" spans="2:33" x14ac:dyDescent="0.25">
      <c r="B41" s="12">
        <v>3020</v>
      </c>
      <c r="C41" s="24" t="s">
        <v>42</v>
      </c>
      <c r="D41" s="34">
        <v>450000</v>
      </c>
      <c r="F41" s="12" t="s">
        <v>79</v>
      </c>
      <c r="G41" s="32">
        <f>SUM(D38,D68,I50,L50)</f>
        <v>5809862.1609604275</v>
      </c>
      <c r="H41" s="2" t="s">
        <v>313</v>
      </c>
      <c r="I41" s="2"/>
      <c r="J41" s="2"/>
      <c r="K41" s="2"/>
      <c r="L41" s="2"/>
      <c r="M41" s="13"/>
      <c r="O41" s="50">
        <v>5060</v>
      </c>
      <c r="P41" s="40" t="s">
        <v>55</v>
      </c>
      <c r="Q41" s="42">
        <v>50000</v>
      </c>
      <c r="R41" s="46"/>
      <c r="S41" s="31" t="s">
        <v>149</v>
      </c>
      <c r="T41" s="2"/>
      <c r="U41" s="49">
        <f>U39*Q88</f>
        <v>-10887.847284404708</v>
      </c>
      <c r="W41" s="36" t="s">
        <v>45</v>
      </c>
      <c r="X41" s="46">
        <v>200000</v>
      </c>
      <c r="Y41" s="74">
        <f>X41</f>
        <v>200000</v>
      </c>
      <c r="Z41" s="46"/>
      <c r="AA41" s="46"/>
      <c r="AB41" s="46"/>
      <c r="AC41" s="49"/>
      <c r="AD41" s="74"/>
      <c r="AE41" s="46"/>
      <c r="AF41" s="49"/>
      <c r="AG41" s="62">
        <f t="shared" si="0"/>
        <v>0</v>
      </c>
    </row>
    <row r="42" spans="2:33" ht="15.75" thickBot="1" x14ac:dyDescent="0.3">
      <c r="B42" s="12">
        <v>3040</v>
      </c>
      <c r="C42" s="24" t="s">
        <v>43</v>
      </c>
      <c r="D42" s="34">
        <v>180000</v>
      </c>
      <c r="F42" s="64" t="s">
        <v>98</v>
      </c>
      <c r="G42" s="65">
        <f>G40/G41</f>
        <v>0.21775694568809412</v>
      </c>
      <c r="H42" s="2"/>
      <c r="I42" s="2"/>
      <c r="J42" s="2"/>
      <c r="K42" s="2"/>
      <c r="L42" s="2"/>
      <c r="M42" s="13"/>
      <c r="O42" s="71"/>
      <c r="P42" s="2" t="s">
        <v>129</v>
      </c>
      <c r="Q42" s="46">
        <f>SUM(Q37:Q41)</f>
        <v>4875000</v>
      </c>
      <c r="R42" s="46"/>
      <c r="S42" s="58" t="s">
        <v>88</v>
      </c>
      <c r="T42" s="58"/>
      <c r="U42" s="60">
        <f>SUM(U38:U41)</f>
        <v>7014112.1527155954</v>
      </c>
      <c r="W42" s="36" t="s">
        <v>46</v>
      </c>
      <c r="X42" s="46">
        <v>60000</v>
      </c>
      <c r="Y42" s="74">
        <f>X42</f>
        <v>60000</v>
      </c>
      <c r="Z42" s="46"/>
      <c r="AA42" s="46"/>
      <c r="AB42" s="46"/>
      <c r="AC42" s="49"/>
      <c r="AD42" s="74"/>
      <c r="AE42" s="46"/>
      <c r="AF42" s="49"/>
      <c r="AG42" s="62">
        <f t="shared" si="0"/>
        <v>0</v>
      </c>
    </row>
    <row r="43" spans="2:33" ht="15.75" thickTop="1" x14ac:dyDescent="0.25">
      <c r="B43" s="12">
        <v>3060</v>
      </c>
      <c r="C43" s="24" t="s">
        <v>44</v>
      </c>
      <c r="D43" s="34">
        <v>450000</v>
      </c>
      <c r="F43" s="12"/>
      <c r="G43" s="2"/>
      <c r="H43" s="2"/>
      <c r="I43" s="2"/>
      <c r="J43" s="2"/>
      <c r="K43" s="2"/>
      <c r="L43" s="2"/>
      <c r="M43" s="13"/>
      <c r="O43" s="71" t="s">
        <v>75</v>
      </c>
      <c r="P43" s="67"/>
      <c r="Q43" s="65">
        <f>Q35/Q42</f>
        <v>0.27487179487179486</v>
      </c>
      <c r="R43" s="46"/>
      <c r="S43" s="2" t="s">
        <v>120</v>
      </c>
      <c r="T43" s="2"/>
      <c r="U43" s="49">
        <f>U36-U42</f>
        <v>0</v>
      </c>
      <c r="W43" s="36" t="s">
        <v>50</v>
      </c>
      <c r="X43" s="46">
        <v>125000</v>
      </c>
      <c r="Y43" s="74"/>
      <c r="Z43" s="46">
        <f>X43</f>
        <v>125000</v>
      </c>
      <c r="AA43" s="46"/>
      <c r="AB43" s="46"/>
      <c r="AC43" s="49"/>
      <c r="AD43" s="74"/>
      <c r="AE43" s="46"/>
      <c r="AF43" s="49"/>
      <c r="AG43" s="62">
        <f t="shared" si="0"/>
        <v>0</v>
      </c>
    </row>
    <row r="44" spans="2:33" x14ac:dyDescent="0.25">
      <c r="B44" s="12">
        <v>3080</v>
      </c>
      <c r="C44" s="24" t="s">
        <v>45</v>
      </c>
      <c r="D44" s="34">
        <v>200000</v>
      </c>
      <c r="F44" s="55" t="s">
        <v>312</v>
      </c>
      <c r="G44" s="2"/>
      <c r="H44" s="2"/>
      <c r="I44" s="2"/>
      <c r="J44" s="2"/>
      <c r="K44" s="2"/>
      <c r="L44" s="2"/>
      <c r="M44" s="13"/>
      <c r="O44" s="36"/>
      <c r="P44" s="2"/>
      <c r="Q44" s="46"/>
      <c r="R44" s="46"/>
      <c r="S44" s="2"/>
      <c r="T44" s="2"/>
      <c r="U44" s="49"/>
      <c r="W44" s="36" t="s">
        <v>56</v>
      </c>
      <c r="X44" s="46">
        <v>100000</v>
      </c>
      <c r="Y44" s="74"/>
      <c r="Z44" s="46"/>
      <c r="AA44" s="46"/>
      <c r="AB44" s="46">
        <f t="shared" ref="AB44:AB51" si="1">X44</f>
        <v>100000</v>
      </c>
      <c r="AC44" s="49"/>
      <c r="AD44" s="74"/>
      <c r="AE44" s="46"/>
      <c r="AF44" s="49"/>
      <c r="AG44" s="62">
        <f t="shared" si="0"/>
        <v>0</v>
      </c>
    </row>
    <row r="45" spans="2:33" x14ac:dyDescent="0.25">
      <c r="B45" s="12">
        <v>3100</v>
      </c>
      <c r="C45" s="24" t="s">
        <v>46</v>
      </c>
      <c r="D45" s="34">
        <v>60000</v>
      </c>
      <c r="F45" s="12"/>
      <c r="G45" s="2"/>
      <c r="H45" s="2"/>
      <c r="I45" s="2"/>
      <c r="J45" s="2"/>
      <c r="K45" s="2"/>
      <c r="L45" s="2"/>
      <c r="M45" s="13"/>
      <c r="O45" s="70" t="s">
        <v>127</v>
      </c>
      <c r="P45" s="53"/>
      <c r="Q45" s="56"/>
      <c r="R45" s="46"/>
      <c r="S45" s="2"/>
      <c r="T45" s="2"/>
      <c r="U45" s="49"/>
      <c r="W45" s="36" t="s">
        <v>57</v>
      </c>
      <c r="X45" s="46">
        <v>100000</v>
      </c>
      <c r="Y45" s="74"/>
      <c r="Z45" s="46"/>
      <c r="AA45" s="46"/>
      <c r="AB45" s="46">
        <f t="shared" si="1"/>
        <v>100000</v>
      </c>
      <c r="AC45" s="49"/>
      <c r="AD45" s="74"/>
      <c r="AE45" s="46"/>
      <c r="AF45" s="49"/>
      <c r="AG45" s="62">
        <f t="shared" si="0"/>
        <v>0</v>
      </c>
    </row>
    <row r="46" spans="2:33" x14ac:dyDescent="0.25">
      <c r="B46" s="12"/>
      <c r="C46" s="2" t="s">
        <v>47</v>
      </c>
      <c r="D46" s="35">
        <f>SUM(D41:D45)</f>
        <v>1340000</v>
      </c>
      <c r="F46" s="52" t="s">
        <v>142</v>
      </c>
      <c r="G46" s="53"/>
      <c r="H46" s="53"/>
      <c r="I46" s="53"/>
      <c r="J46" s="53"/>
      <c r="K46" s="53"/>
      <c r="L46" s="53"/>
      <c r="M46" s="54"/>
      <c r="O46" s="36">
        <v>4020</v>
      </c>
      <c r="P46" s="31" t="s">
        <v>49</v>
      </c>
      <c r="Q46" s="46">
        <v>250000</v>
      </c>
      <c r="R46" s="46"/>
      <c r="S46" s="2"/>
      <c r="T46" s="2"/>
      <c r="U46" s="49"/>
      <c r="W46" s="36" t="s">
        <v>58</v>
      </c>
      <c r="X46" s="46">
        <v>15000</v>
      </c>
      <c r="Y46" s="74"/>
      <c r="Z46" s="46"/>
      <c r="AA46" s="46"/>
      <c r="AB46" s="46">
        <f t="shared" si="1"/>
        <v>15000</v>
      </c>
      <c r="AC46" s="49"/>
      <c r="AD46" s="74"/>
      <c r="AE46" s="46"/>
      <c r="AF46" s="49"/>
      <c r="AG46" s="62">
        <f t="shared" si="0"/>
        <v>0</v>
      </c>
    </row>
    <row r="47" spans="2:33" x14ac:dyDescent="0.25">
      <c r="B47" s="12"/>
      <c r="C47" s="2"/>
      <c r="D47" s="13"/>
      <c r="F47" s="12" t="s">
        <v>84</v>
      </c>
      <c r="G47" s="2" t="s">
        <v>85</v>
      </c>
      <c r="H47" s="2" t="s">
        <v>86</v>
      </c>
      <c r="I47" s="2" t="s">
        <v>87</v>
      </c>
      <c r="J47" s="2" t="s">
        <v>118</v>
      </c>
      <c r="K47" s="2" t="s">
        <v>99</v>
      </c>
      <c r="L47" s="2" t="s">
        <v>100</v>
      </c>
      <c r="M47" s="13" t="s">
        <v>88</v>
      </c>
      <c r="O47" s="36">
        <v>4040</v>
      </c>
      <c r="P47" s="31" t="s">
        <v>50</v>
      </c>
      <c r="Q47" s="46">
        <v>125000</v>
      </c>
      <c r="R47" s="46"/>
      <c r="S47" s="2"/>
      <c r="T47" s="2"/>
      <c r="U47" s="49"/>
      <c r="W47" s="36" t="s">
        <v>59</v>
      </c>
      <c r="X47" s="46">
        <v>150000</v>
      </c>
      <c r="Y47" s="74"/>
      <c r="Z47" s="46"/>
      <c r="AA47" s="46"/>
      <c r="AB47" s="46">
        <f t="shared" si="1"/>
        <v>150000</v>
      </c>
      <c r="AC47" s="49"/>
      <c r="AD47" s="74"/>
      <c r="AE47" s="46"/>
      <c r="AF47" s="49"/>
      <c r="AG47" s="62">
        <f t="shared" si="0"/>
        <v>0</v>
      </c>
    </row>
    <row r="48" spans="2:33" x14ac:dyDescent="0.25">
      <c r="B48" s="36" t="s">
        <v>72</v>
      </c>
      <c r="C48" s="2"/>
      <c r="D48" s="34"/>
      <c r="F48" s="36" t="s">
        <v>82</v>
      </c>
      <c r="G48" s="32">
        <f>D49</f>
        <v>250000</v>
      </c>
      <c r="H48" s="45">
        <f>$G$32</f>
        <v>0.27487179487179486</v>
      </c>
      <c r="I48" s="46">
        <f>H48*G48</f>
        <v>68717.948717948719</v>
      </c>
      <c r="J48" s="47">
        <f>SUM(I48,G48)</f>
        <v>318717.94871794875</v>
      </c>
      <c r="K48" s="45">
        <f>$G$37</f>
        <v>8.0473774524621108E-2</v>
      </c>
      <c r="L48" s="48"/>
      <c r="M48" s="49">
        <f>J48+L48</f>
        <v>318717.94871794875</v>
      </c>
      <c r="O48" s="50"/>
      <c r="P48" s="40" t="s">
        <v>128</v>
      </c>
      <c r="Q48" s="42">
        <f>Q46*Q43</f>
        <v>68717.948717948719</v>
      </c>
      <c r="R48" s="46"/>
      <c r="S48" s="2"/>
      <c r="T48" s="2"/>
      <c r="U48" s="13"/>
      <c r="W48" s="36" t="s">
        <v>60</v>
      </c>
      <c r="X48" s="46">
        <v>15000</v>
      </c>
      <c r="Y48" s="74"/>
      <c r="Z48" s="46"/>
      <c r="AA48" s="46"/>
      <c r="AB48" s="46">
        <f t="shared" si="1"/>
        <v>15000</v>
      </c>
      <c r="AC48" s="49"/>
      <c r="AD48" s="74"/>
      <c r="AE48" s="46"/>
      <c r="AF48" s="49"/>
      <c r="AG48" s="62">
        <f t="shared" si="0"/>
        <v>0</v>
      </c>
    </row>
    <row r="49" spans="2:33" x14ac:dyDescent="0.25">
      <c r="B49" s="12">
        <v>4020</v>
      </c>
      <c r="C49" s="24" t="s">
        <v>49</v>
      </c>
      <c r="D49" s="34">
        <v>250000</v>
      </c>
      <c r="F49" s="36" t="s">
        <v>53</v>
      </c>
      <c r="G49" s="32">
        <f>D54</f>
        <v>300000</v>
      </c>
      <c r="H49" s="45">
        <f>$G$32</f>
        <v>0.27487179487179486</v>
      </c>
      <c r="I49" s="46">
        <f>H49*G49</f>
        <v>82461.538461538454</v>
      </c>
      <c r="J49" s="47">
        <f>SUM(I49,G49)</f>
        <v>382461.53846153844</v>
      </c>
      <c r="K49" s="45">
        <f>$G$37</f>
        <v>8.0473774524621108E-2</v>
      </c>
      <c r="L49" s="48"/>
      <c r="M49" s="49">
        <f t="shared" ref="M49:M52" si="2">J49+L49</f>
        <v>382461.53846153844</v>
      </c>
      <c r="O49" s="36"/>
      <c r="P49" s="2" t="s">
        <v>114</v>
      </c>
      <c r="Q49" s="46">
        <f>SUM(Q46:Q48)</f>
        <v>443717.94871794875</v>
      </c>
      <c r="R49" s="46"/>
      <c r="S49" s="2"/>
      <c r="T49" s="2"/>
      <c r="U49" s="13"/>
      <c r="W49" s="36" t="s">
        <v>61</v>
      </c>
      <c r="X49" s="46">
        <v>20000</v>
      </c>
      <c r="Y49" s="74"/>
      <c r="Z49" s="46"/>
      <c r="AA49" s="46"/>
      <c r="AB49" s="46">
        <f t="shared" si="1"/>
        <v>20000</v>
      </c>
      <c r="AC49" s="49"/>
      <c r="AD49" s="74"/>
      <c r="AE49" s="46"/>
      <c r="AF49" s="49"/>
      <c r="AG49" s="62">
        <f t="shared" si="0"/>
        <v>0</v>
      </c>
    </row>
    <row r="50" spans="2:33" x14ac:dyDescent="0.25">
      <c r="B50" s="12">
        <v>4040</v>
      </c>
      <c r="C50" s="24" t="s">
        <v>50</v>
      </c>
      <c r="D50" s="34">
        <v>125000</v>
      </c>
      <c r="F50" s="36" t="s">
        <v>38</v>
      </c>
      <c r="G50" s="32">
        <f>D35</f>
        <v>4000000</v>
      </c>
      <c r="H50" s="45">
        <f>$G$32</f>
        <v>0.27487179487179486</v>
      </c>
      <c r="I50" s="46">
        <f>H50*G50</f>
        <v>1099487.1794871795</v>
      </c>
      <c r="J50" s="47">
        <f>SUM(I50,G50)</f>
        <v>5099487.17948718</v>
      </c>
      <c r="K50" s="45">
        <f>$G$37</f>
        <v>8.0473774524621108E-2</v>
      </c>
      <c r="L50" s="47">
        <f>J50*K50</f>
        <v>410374.98147324735</v>
      </c>
      <c r="M50" s="49">
        <f t="shared" si="2"/>
        <v>5509862.1609604275</v>
      </c>
      <c r="O50" s="36"/>
      <c r="P50" s="2"/>
      <c r="Q50" s="46"/>
      <c r="R50" s="46"/>
      <c r="S50" s="2"/>
      <c r="T50" s="2"/>
      <c r="U50" s="13"/>
      <c r="W50" s="36" t="s">
        <v>62</v>
      </c>
      <c r="X50" s="46">
        <v>30000</v>
      </c>
      <c r="Y50" s="74"/>
      <c r="Z50" s="46"/>
      <c r="AA50" s="46"/>
      <c r="AB50" s="46">
        <f t="shared" si="1"/>
        <v>30000</v>
      </c>
      <c r="AC50" s="49"/>
      <c r="AD50" s="74"/>
      <c r="AE50" s="46"/>
      <c r="AF50" s="49"/>
      <c r="AG50" s="62">
        <f t="shared" si="0"/>
        <v>0</v>
      </c>
    </row>
    <row r="51" spans="2:33" x14ac:dyDescent="0.25">
      <c r="B51" s="12"/>
      <c r="C51" s="2" t="s">
        <v>51</v>
      </c>
      <c r="D51" s="35">
        <f>SUM(D49:D50)</f>
        <v>375000</v>
      </c>
      <c r="F51" s="36" t="s">
        <v>55</v>
      </c>
      <c r="G51" s="32">
        <f>D55</f>
        <v>275000</v>
      </c>
      <c r="H51" s="45">
        <f>$G$32</f>
        <v>0.27487179487179486</v>
      </c>
      <c r="I51" s="46">
        <f t="shared" ref="I51:I52" si="3">H51*G51</f>
        <v>75589.743589743593</v>
      </c>
      <c r="J51" s="47">
        <f>SUM(I51,G51)</f>
        <v>350589.74358974362</v>
      </c>
      <c r="K51" s="45">
        <f>$G$37</f>
        <v>8.0473774524621108E-2</v>
      </c>
      <c r="L51" s="47">
        <f>J51*K51</f>
        <v>28213.279976285758</v>
      </c>
      <c r="M51" s="49">
        <f t="shared" si="2"/>
        <v>378803.02356602938</v>
      </c>
      <c r="O51" s="36">
        <v>2060</v>
      </c>
      <c r="P51" s="31" t="s">
        <v>38</v>
      </c>
      <c r="Q51" s="46">
        <v>4000000</v>
      </c>
      <c r="R51" s="46"/>
      <c r="S51" s="2"/>
      <c r="T51" s="2"/>
      <c r="U51" s="13"/>
      <c r="W51" s="36" t="s">
        <v>63</v>
      </c>
      <c r="X51" s="46">
        <v>5000</v>
      </c>
      <c r="Y51" s="74"/>
      <c r="Z51" s="46"/>
      <c r="AA51" s="46"/>
      <c r="AB51" s="46">
        <f t="shared" si="1"/>
        <v>5000</v>
      </c>
      <c r="AC51" s="49"/>
      <c r="AD51" s="74"/>
      <c r="AE51" s="46"/>
      <c r="AF51" s="49"/>
      <c r="AG51" s="62">
        <f t="shared" si="0"/>
        <v>0</v>
      </c>
    </row>
    <row r="52" spans="2:33" x14ac:dyDescent="0.25">
      <c r="B52" s="36"/>
      <c r="C52" s="2"/>
      <c r="D52" s="34"/>
      <c r="F52" s="50" t="s">
        <v>83</v>
      </c>
      <c r="G52" s="39">
        <f>D56</f>
        <v>50000</v>
      </c>
      <c r="H52" s="41">
        <f>$G$32</f>
        <v>0.27487179487179486</v>
      </c>
      <c r="I52" s="42">
        <f t="shared" si="3"/>
        <v>13743.589743589742</v>
      </c>
      <c r="J52" s="43">
        <f>SUM(I52,G52)</f>
        <v>63743.589743589742</v>
      </c>
      <c r="K52" s="41">
        <f>$G$37</f>
        <v>8.0473774524621108E-2</v>
      </c>
      <c r="L52" s="43">
        <f>J52*K52</f>
        <v>5129.6872684155915</v>
      </c>
      <c r="M52" s="51">
        <f t="shared" si="2"/>
        <v>68873.277012005332</v>
      </c>
      <c r="O52" s="36">
        <v>5040</v>
      </c>
      <c r="P52" s="31" t="s">
        <v>54</v>
      </c>
      <c r="Q52" s="46">
        <v>275000</v>
      </c>
      <c r="R52" s="46"/>
      <c r="S52" s="2"/>
      <c r="T52" s="2"/>
      <c r="U52" s="13"/>
      <c r="W52" s="36" t="s">
        <v>66</v>
      </c>
      <c r="X52" s="46">
        <v>50000</v>
      </c>
      <c r="Y52" s="74"/>
      <c r="Z52" s="46"/>
      <c r="AA52" s="46"/>
      <c r="AB52" s="46"/>
      <c r="AC52" s="49"/>
      <c r="AD52" s="74"/>
      <c r="AE52" s="46"/>
      <c r="AF52" s="49">
        <v>50000</v>
      </c>
      <c r="AG52" s="62">
        <f t="shared" si="0"/>
        <v>0</v>
      </c>
    </row>
    <row r="53" spans="2:33" x14ac:dyDescent="0.25">
      <c r="B53" s="36" t="s">
        <v>71</v>
      </c>
      <c r="C53" s="2"/>
      <c r="D53" s="34"/>
      <c r="F53" s="12" t="s">
        <v>88</v>
      </c>
      <c r="G53" s="32">
        <f>SUM(G48:G52)</f>
        <v>4875000</v>
      </c>
      <c r="H53" s="2"/>
      <c r="I53" s="32">
        <f>SUM(I48:I52)</f>
        <v>1340000</v>
      </c>
      <c r="J53" s="2"/>
      <c r="K53" s="2"/>
      <c r="L53" s="47">
        <f>SUM(L48:L52)</f>
        <v>443717.94871794869</v>
      </c>
      <c r="M53" s="13"/>
      <c r="O53" s="36">
        <v>5060</v>
      </c>
      <c r="P53" s="31" t="s">
        <v>55</v>
      </c>
      <c r="Q53" s="46">
        <v>50000</v>
      </c>
      <c r="R53" s="46"/>
      <c r="S53" s="2"/>
      <c r="T53" s="2"/>
      <c r="U53" s="13"/>
      <c r="W53" s="36" t="s">
        <v>163</v>
      </c>
      <c r="X53" s="46">
        <v>50000</v>
      </c>
      <c r="Y53" s="74"/>
      <c r="Z53" s="46"/>
      <c r="AA53" s="46"/>
      <c r="AB53" s="46">
        <v>50000</v>
      </c>
      <c r="AC53" s="49"/>
      <c r="AD53" s="74"/>
      <c r="AE53" s="46"/>
      <c r="AF53" s="49"/>
      <c r="AG53" s="62">
        <f t="shared" si="0"/>
        <v>0</v>
      </c>
    </row>
    <row r="54" spans="2:33" ht="15.75" thickBot="1" x14ac:dyDescent="0.3">
      <c r="B54" s="12">
        <v>5020</v>
      </c>
      <c r="C54" s="24" t="s">
        <v>53</v>
      </c>
      <c r="D54" s="37">
        <v>300000</v>
      </c>
      <c r="F54" s="12" t="s">
        <v>119</v>
      </c>
      <c r="G54" s="2"/>
      <c r="H54" s="2"/>
      <c r="I54" s="32">
        <f>D46</f>
        <v>1340000</v>
      </c>
      <c r="J54" s="2"/>
      <c r="K54" s="2"/>
      <c r="L54" s="46">
        <f>D51+I48</f>
        <v>443717.94871794875</v>
      </c>
      <c r="M54" s="13"/>
      <c r="O54" s="36"/>
      <c r="P54" s="31" t="s">
        <v>130</v>
      </c>
      <c r="Q54" s="46">
        <f>Q51*$Q$43</f>
        <v>1099487.1794871795</v>
      </c>
      <c r="R54" s="46"/>
      <c r="S54" s="2"/>
      <c r="T54" s="2"/>
      <c r="U54" s="13"/>
      <c r="W54" s="83" t="s">
        <v>104</v>
      </c>
      <c r="X54" s="57">
        <f t="shared" ref="X54:AF54" si="4">SUM(X31:X53)</f>
        <v>7125000</v>
      </c>
      <c r="Y54" s="81">
        <f t="shared" si="4"/>
        <v>1340000</v>
      </c>
      <c r="Z54" s="57">
        <f t="shared" si="4"/>
        <v>375000</v>
      </c>
      <c r="AA54" s="57">
        <f t="shared" si="4"/>
        <v>325000</v>
      </c>
      <c r="AB54" s="57">
        <f t="shared" si="4"/>
        <v>785000</v>
      </c>
      <c r="AC54" s="82">
        <f t="shared" si="4"/>
        <v>0</v>
      </c>
      <c r="AD54" s="81">
        <f t="shared" si="4"/>
        <v>3180000</v>
      </c>
      <c r="AE54" s="57">
        <f t="shared" si="4"/>
        <v>1070000</v>
      </c>
      <c r="AF54" s="82">
        <f t="shared" si="4"/>
        <v>50000</v>
      </c>
      <c r="AG54" s="84">
        <f t="shared" si="0"/>
        <v>0</v>
      </c>
    </row>
    <row r="55" spans="2:33" ht="15.75" thickTop="1" x14ac:dyDescent="0.25">
      <c r="B55" s="12">
        <v>5040</v>
      </c>
      <c r="C55" s="24" t="s">
        <v>54</v>
      </c>
      <c r="D55" s="37">
        <v>275000</v>
      </c>
      <c r="F55" s="12" t="s">
        <v>120</v>
      </c>
      <c r="G55" s="2"/>
      <c r="H55" s="2"/>
      <c r="I55" s="32">
        <f>I53-I54</f>
        <v>0</v>
      </c>
      <c r="J55" s="2"/>
      <c r="K55" s="2"/>
      <c r="L55" s="32">
        <f>L53-L54</f>
        <v>0</v>
      </c>
      <c r="M55" s="13"/>
      <c r="O55" s="36"/>
      <c r="P55" s="31" t="s">
        <v>131</v>
      </c>
      <c r="Q55" s="46">
        <f>Q52*$Q$43</f>
        <v>75589.743589743593</v>
      </c>
      <c r="R55" s="46"/>
      <c r="S55" s="2"/>
      <c r="T55" s="2"/>
      <c r="U55" s="13"/>
      <c r="W55" s="12"/>
      <c r="X55" s="46"/>
      <c r="Y55" s="74"/>
      <c r="Z55" s="46"/>
      <c r="AA55" s="46"/>
      <c r="AB55" s="46"/>
      <c r="AC55" s="49"/>
      <c r="AD55" s="74"/>
      <c r="AE55" s="46"/>
      <c r="AF55" s="49"/>
      <c r="AG55" s="62">
        <f t="shared" si="0"/>
        <v>0</v>
      </c>
    </row>
    <row r="56" spans="2:33" x14ac:dyDescent="0.25">
      <c r="B56" s="12">
        <v>5060</v>
      </c>
      <c r="C56" s="24" t="s">
        <v>55</v>
      </c>
      <c r="D56" s="37">
        <v>50000</v>
      </c>
      <c r="F56" s="12"/>
      <c r="G56" s="2"/>
      <c r="H56" s="2"/>
      <c r="I56" s="2"/>
      <c r="J56" s="2"/>
      <c r="K56" s="2"/>
      <c r="L56" s="2"/>
      <c r="M56" s="13"/>
      <c r="O56" s="50"/>
      <c r="P56" s="40" t="s">
        <v>132</v>
      </c>
      <c r="Q56" s="42">
        <f>Q53*$Q$43</f>
        <v>13743.589743589742</v>
      </c>
      <c r="R56" s="46"/>
      <c r="S56" s="2"/>
      <c r="T56" s="2"/>
      <c r="U56" s="13"/>
      <c r="W56" s="36" t="s">
        <v>164</v>
      </c>
      <c r="X56" s="44">
        <f>AA65</f>
        <v>0.27487179487179486</v>
      </c>
      <c r="Y56" s="74">
        <f>-Y54</f>
        <v>-1340000</v>
      </c>
      <c r="Z56" s="46">
        <f>Z32*$X$56</f>
        <v>68717.948717948719</v>
      </c>
      <c r="AA56" s="46">
        <f>SUM(AA34:AA35)*$X$56</f>
        <v>89333.333333333328</v>
      </c>
      <c r="AB56" s="46">
        <f>SUM(AB33)*$X$56</f>
        <v>82461.538461538454</v>
      </c>
      <c r="AC56" s="49"/>
      <c r="AD56" s="74">
        <f>AD31*$X$56</f>
        <v>852102.56410256412</v>
      </c>
      <c r="AE56" s="46">
        <f>AE31*$X$56</f>
        <v>247384.61538461538</v>
      </c>
      <c r="AF56" s="49"/>
      <c r="AG56" s="62">
        <f>SUM(Y56:AF56)</f>
        <v>0</v>
      </c>
    </row>
    <row r="57" spans="2:33" x14ac:dyDescent="0.25">
      <c r="B57" s="12">
        <v>5080</v>
      </c>
      <c r="C57" s="24" t="s">
        <v>56</v>
      </c>
      <c r="D57" s="37">
        <v>100000</v>
      </c>
      <c r="F57" s="52" t="s">
        <v>121</v>
      </c>
      <c r="G57" s="53"/>
      <c r="H57" s="53"/>
      <c r="I57" s="53"/>
      <c r="J57" s="53"/>
      <c r="K57" s="53"/>
      <c r="L57" s="53"/>
      <c r="M57" s="54"/>
      <c r="O57" s="36"/>
      <c r="P57" s="2" t="s">
        <v>129</v>
      </c>
      <c r="Q57" s="46">
        <f>SUM(Q51:Q56)</f>
        <v>5513820.5128205139</v>
      </c>
      <c r="R57" s="46"/>
      <c r="S57" s="2"/>
      <c r="T57" s="2"/>
      <c r="U57" s="13"/>
      <c r="W57" s="12" t="s">
        <v>165</v>
      </c>
      <c r="X57" s="44">
        <f>AA69</f>
        <v>8.0473774524621136E-2</v>
      </c>
      <c r="Y57" s="74"/>
      <c r="Z57" s="46">
        <f>-SUM(Z54:Z56)</f>
        <v>-443717.94871794875</v>
      </c>
      <c r="AA57" s="46">
        <f>SUM(AA56,AA34:AA35)*$X$57</f>
        <v>33342.967244701358</v>
      </c>
      <c r="AB57" s="46"/>
      <c r="AC57" s="49"/>
      <c r="AD57" s="74">
        <f>SUM(AD56,AD31)*$X$57</f>
        <v>318040.61064176681</v>
      </c>
      <c r="AE57" s="46">
        <f>SUM(AE56,AE31)*$X$57</f>
        <v>92334.370831480686</v>
      </c>
      <c r="AF57" s="49"/>
      <c r="AG57" s="62">
        <f t="shared" ref="AG57:AG60" si="5">SUM(Y57:AF57)</f>
        <v>0</v>
      </c>
    </row>
    <row r="58" spans="2:33" x14ac:dyDescent="0.25">
      <c r="B58" s="12">
        <v>5100</v>
      </c>
      <c r="C58" s="24" t="s">
        <v>57</v>
      </c>
      <c r="D58" s="34">
        <v>100000</v>
      </c>
      <c r="F58" s="12" t="s">
        <v>38</v>
      </c>
      <c r="G58" s="2"/>
      <c r="H58" s="46">
        <f>D35</f>
        <v>4000000</v>
      </c>
      <c r="I58" s="2"/>
      <c r="J58" s="2"/>
      <c r="K58" s="2"/>
      <c r="L58" s="2"/>
      <c r="M58" s="13"/>
      <c r="O58" s="71" t="s">
        <v>89</v>
      </c>
      <c r="P58" s="67"/>
      <c r="Q58" s="65">
        <f>Q49/Q57</f>
        <v>8.0473774524621108E-2</v>
      </c>
      <c r="R58" s="46"/>
      <c r="S58" s="2"/>
      <c r="T58" s="2"/>
      <c r="U58" s="13"/>
      <c r="W58" s="12" t="s">
        <v>166</v>
      </c>
      <c r="X58" s="44"/>
      <c r="Y58" s="74"/>
      <c r="Z58" s="46"/>
      <c r="AA58" s="46">
        <f>-SUM(AA54:AA57)</f>
        <v>-447676.30057803466</v>
      </c>
      <c r="AB58" s="46">
        <f>SUM(AA54:AA57)</f>
        <v>447676.30057803466</v>
      </c>
      <c r="AC58" s="49"/>
      <c r="AD58" s="74"/>
      <c r="AE58" s="46"/>
      <c r="AF58" s="49"/>
      <c r="AG58" s="62">
        <f t="shared" si="5"/>
        <v>0</v>
      </c>
    </row>
    <row r="59" spans="2:33" x14ac:dyDescent="0.25">
      <c r="B59" s="12">
        <v>5120</v>
      </c>
      <c r="C59" s="24" t="s">
        <v>58</v>
      </c>
      <c r="D59" s="34">
        <v>15000</v>
      </c>
      <c r="F59" s="12" t="s">
        <v>102</v>
      </c>
      <c r="G59" s="2"/>
      <c r="H59" s="46">
        <f>D34</f>
        <v>200000</v>
      </c>
      <c r="I59" s="2"/>
      <c r="J59" s="2" t="s">
        <v>113</v>
      </c>
      <c r="K59" s="2"/>
      <c r="L59" s="2"/>
      <c r="M59" s="49">
        <f>D38</f>
        <v>4250000</v>
      </c>
      <c r="O59" s="36"/>
      <c r="P59" s="2"/>
      <c r="Q59" s="46"/>
      <c r="R59" s="46"/>
      <c r="S59" s="2"/>
      <c r="T59" s="2"/>
      <c r="U59" s="13"/>
      <c r="W59" s="12" t="s">
        <v>167</v>
      </c>
      <c r="X59" s="44"/>
      <c r="Y59" s="74"/>
      <c r="Z59" s="46"/>
      <c r="AA59" s="46"/>
      <c r="AB59" s="46">
        <f>-AB53</f>
        <v>-50000</v>
      </c>
      <c r="AC59" s="49">
        <v>50000</v>
      </c>
      <c r="AD59" s="74"/>
      <c r="AE59" s="46"/>
      <c r="AF59" s="49"/>
      <c r="AG59" s="62">
        <f t="shared" si="5"/>
        <v>0</v>
      </c>
    </row>
    <row r="60" spans="2:33" x14ac:dyDescent="0.25">
      <c r="B60" s="12">
        <v>5140</v>
      </c>
      <c r="C60" s="24" t="s">
        <v>59</v>
      </c>
      <c r="D60" s="34">
        <v>150000</v>
      </c>
      <c r="F60" s="12" t="s">
        <v>103</v>
      </c>
      <c r="G60" s="2"/>
      <c r="H60" s="46">
        <f>D33</f>
        <v>50000</v>
      </c>
      <c r="I60" s="2"/>
      <c r="J60" s="2" t="s">
        <v>114</v>
      </c>
      <c r="K60" s="2"/>
      <c r="L60" s="2"/>
      <c r="M60" s="49">
        <f>SUM(D46,D51,D65)</f>
        <v>2775000</v>
      </c>
      <c r="O60" s="70" t="s">
        <v>133</v>
      </c>
      <c r="P60" s="53"/>
      <c r="Q60" s="56"/>
      <c r="R60" s="46"/>
      <c r="S60" s="2"/>
      <c r="T60" s="2"/>
      <c r="U60" s="13"/>
      <c r="W60" s="12" t="s">
        <v>168</v>
      </c>
      <c r="X60" s="44">
        <f>AA73</f>
        <v>0.2177569456880942</v>
      </c>
      <c r="Y60" s="74"/>
      <c r="Z60" s="46"/>
      <c r="AA60" s="46"/>
      <c r="AB60" s="46">
        <f>-SUM(AB54:AB59)</f>
        <v>-1265137.8390395732</v>
      </c>
      <c r="AC60" s="49"/>
      <c r="AD60" s="74">
        <f>SUM(AD54:AD57)*$X$60</f>
        <v>947273.89103823481</v>
      </c>
      <c r="AE60" s="46">
        <f>SUM(AE54:AE57)*$X$60</f>
        <v>306976.10071693367</v>
      </c>
      <c r="AF60" s="49">
        <f>SUM(AF54:AF57)*$X$60</f>
        <v>10887.84728440471</v>
      </c>
      <c r="AG60" s="62">
        <f t="shared" si="5"/>
        <v>-2.5465851649641991E-11</v>
      </c>
    </row>
    <row r="61" spans="2:33" ht="15.75" thickBot="1" x14ac:dyDescent="0.3">
      <c r="B61" s="12">
        <v>5160</v>
      </c>
      <c r="C61" s="24" t="s">
        <v>60</v>
      </c>
      <c r="D61" s="34">
        <v>15000</v>
      </c>
      <c r="F61" s="12" t="s">
        <v>110</v>
      </c>
      <c r="G61" s="44">
        <f>G32</f>
        <v>0.27487179487179486</v>
      </c>
      <c r="H61" s="46">
        <f>H58*G61</f>
        <v>1099487.1794871795</v>
      </c>
      <c r="I61" s="2"/>
      <c r="J61" s="2" t="s">
        <v>108</v>
      </c>
      <c r="K61" s="2"/>
      <c r="L61" s="2"/>
      <c r="M61" s="49">
        <f>-D68</f>
        <v>-50000</v>
      </c>
      <c r="O61" s="36">
        <v>5020</v>
      </c>
      <c r="P61" s="31" t="s">
        <v>53</v>
      </c>
      <c r="Q61" s="32">
        <v>300000</v>
      </c>
      <c r="R61" s="46"/>
      <c r="S61" s="2"/>
      <c r="T61" s="2"/>
      <c r="U61" s="13"/>
      <c r="W61" s="83" t="s">
        <v>104</v>
      </c>
      <c r="X61" s="57">
        <f>SUM(Y61:AF61)</f>
        <v>7125000</v>
      </c>
      <c r="Y61" s="81">
        <f>SUM(Y54:Y60)</f>
        <v>0</v>
      </c>
      <c r="Z61" s="57">
        <f t="shared" ref="Z61:AF61" si="6">SUM(Z54:Z60)</f>
        <v>0</v>
      </c>
      <c r="AA61" s="57">
        <f t="shared" si="6"/>
        <v>0</v>
      </c>
      <c r="AB61" s="57">
        <f t="shared" si="6"/>
        <v>0</v>
      </c>
      <c r="AC61" s="82">
        <f t="shared" si="6"/>
        <v>50000</v>
      </c>
      <c r="AD61" s="81">
        <f t="shared" si="6"/>
        <v>5297417.0657825656</v>
      </c>
      <c r="AE61" s="57">
        <f t="shared" si="6"/>
        <v>1716695.0869330298</v>
      </c>
      <c r="AF61" s="82">
        <f t="shared" si="6"/>
        <v>60887.847284404706</v>
      </c>
      <c r="AG61" s="84">
        <f t="shared" si="0"/>
        <v>0</v>
      </c>
    </row>
    <row r="62" spans="2:33" ht="15.75" thickTop="1" x14ac:dyDescent="0.25">
      <c r="B62" s="12">
        <v>5180</v>
      </c>
      <c r="C62" s="24" t="s">
        <v>61</v>
      </c>
      <c r="D62" s="34">
        <v>20000</v>
      </c>
      <c r="F62" s="12" t="s">
        <v>112</v>
      </c>
      <c r="G62" s="44">
        <f>G37</f>
        <v>8.0473774524621108E-2</v>
      </c>
      <c r="H62" s="46">
        <f>SUM(H61,H58)*G62</f>
        <v>410374.98147324735</v>
      </c>
      <c r="I62" s="2"/>
      <c r="J62" s="2" t="s">
        <v>106</v>
      </c>
      <c r="K62" s="2"/>
      <c r="L62" s="2"/>
      <c r="M62" s="49">
        <f>M61*G63</f>
        <v>-10887.847284404706</v>
      </c>
      <c r="O62" s="36">
        <v>5040</v>
      </c>
      <c r="P62" s="31" t="s">
        <v>54</v>
      </c>
      <c r="Q62" s="32">
        <v>275000</v>
      </c>
      <c r="R62" s="46"/>
      <c r="S62" s="2"/>
      <c r="T62" s="2"/>
      <c r="U62" s="13"/>
      <c r="W62" s="12" t="s">
        <v>181</v>
      </c>
      <c r="X62" s="47">
        <f>X54-X61</f>
        <v>0</v>
      </c>
      <c r="Y62" s="2"/>
      <c r="Z62" s="2"/>
      <c r="AA62" s="2"/>
      <c r="AB62" s="2"/>
      <c r="AC62" s="2"/>
      <c r="AD62" s="2"/>
      <c r="AE62" s="2"/>
      <c r="AF62" s="2"/>
      <c r="AG62" s="13"/>
    </row>
    <row r="63" spans="2:33" ht="15.75" thickBot="1" x14ac:dyDescent="0.3">
      <c r="B63" s="12">
        <v>5200</v>
      </c>
      <c r="C63" s="24" t="s">
        <v>62</v>
      </c>
      <c r="D63" s="34">
        <v>30000</v>
      </c>
      <c r="F63" s="12" t="s">
        <v>111</v>
      </c>
      <c r="G63" s="44">
        <f>G42</f>
        <v>0.21775694568809412</v>
      </c>
      <c r="H63" s="46">
        <f>SUM(H58:H62)*G63</f>
        <v>1254249.9917551682</v>
      </c>
      <c r="I63" s="2"/>
      <c r="J63" s="58" t="s">
        <v>101</v>
      </c>
      <c r="K63" s="58"/>
      <c r="L63" s="58"/>
      <c r="M63" s="60">
        <v>7014112.1527155954</v>
      </c>
      <c r="O63" s="36">
        <v>5060</v>
      </c>
      <c r="P63" s="31" t="s">
        <v>55</v>
      </c>
      <c r="Q63" s="32">
        <v>50000</v>
      </c>
      <c r="R63" s="46"/>
      <c r="S63" s="2"/>
      <c r="T63" s="2"/>
      <c r="U63" s="13"/>
      <c r="W63" s="12"/>
      <c r="X63" s="2"/>
      <c r="Y63" s="46"/>
      <c r="Z63" s="2" t="s">
        <v>73</v>
      </c>
      <c r="AA63" s="47">
        <f>Y54</f>
        <v>1340000</v>
      </c>
      <c r="AB63" s="2"/>
      <c r="AC63" s="46"/>
      <c r="AD63" s="46"/>
      <c r="AE63" s="46"/>
      <c r="AF63" s="46"/>
      <c r="AG63" s="13"/>
    </row>
    <row r="64" spans="2:33" ht="16.5" thickTop="1" thickBot="1" x14ac:dyDescent="0.3">
      <c r="B64" s="12">
        <v>5220</v>
      </c>
      <c r="C64" s="24" t="s">
        <v>63</v>
      </c>
      <c r="D64" s="34">
        <v>5000</v>
      </c>
      <c r="F64" s="61" t="s">
        <v>101</v>
      </c>
      <c r="G64" s="58"/>
      <c r="H64" s="59">
        <f>SUM(H58:H63)</f>
        <v>7014112.1527155954</v>
      </c>
      <c r="I64" s="2"/>
      <c r="J64" s="2" t="s">
        <v>109</v>
      </c>
      <c r="K64" s="2"/>
      <c r="L64" s="2"/>
      <c r="M64" s="62">
        <f>H64-M63</f>
        <v>0</v>
      </c>
      <c r="O64" s="36">
        <v>5080</v>
      </c>
      <c r="P64" s="31" t="s">
        <v>56</v>
      </c>
      <c r="Q64" s="32">
        <v>100000</v>
      </c>
      <c r="R64" s="46"/>
      <c r="S64" s="2"/>
      <c r="T64" s="2"/>
      <c r="U64" s="13"/>
      <c r="W64" s="12" t="s">
        <v>179</v>
      </c>
      <c r="X64" s="47">
        <f>SUM(AD61:AE61)</f>
        <v>7014112.1527155954</v>
      </c>
      <c r="Y64" s="46"/>
      <c r="Z64" s="2" t="s">
        <v>173</v>
      </c>
      <c r="AA64" s="47">
        <f>SUM(X31:X35)</f>
        <v>4875000</v>
      </c>
      <c r="AB64" s="2" t="s">
        <v>174</v>
      </c>
      <c r="AC64" s="46"/>
      <c r="AD64" s="46"/>
      <c r="AE64" s="46"/>
      <c r="AF64" s="46"/>
      <c r="AG64" s="13"/>
    </row>
    <row r="65" spans="2:33" ht="16.5" thickTop="1" thickBot="1" x14ac:dyDescent="0.3">
      <c r="B65" s="12"/>
      <c r="C65" s="2" t="s">
        <v>64</v>
      </c>
      <c r="D65" s="35">
        <f>SUM(D54:D64)</f>
        <v>1060000</v>
      </c>
      <c r="F65" s="8"/>
      <c r="G65" s="9"/>
      <c r="H65" s="9"/>
      <c r="I65" s="9"/>
      <c r="J65" s="9"/>
      <c r="K65" s="9"/>
      <c r="L65" s="9"/>
      <c r="M65" s="10"/>
      <c r="O65" s="36">
        <v>5100</v>
      </c>
      <c r="P65" s="31" t="s">
        <v>57</v>
      </c>
      <c r="Q65" s="30">
        <v>100000</v>
      </c>
      <c r="R65" s="46"/>
      <c r="S65" s="2"/>
      <c r="T65" s="2"/>
      <c r="U65" s="13"/>
      <c r="W65" s="12" t="s">
        <v>65</v>
      </c>
      <c r="X65" s="47">
        <f>SUM(AC61,AF61)</f>
        <v>110887.84728440471</v>
      </c>
      <c r="Y65" s="46"/>
      <c r="Z65" s="75" t="s">
        <v>75</v>
      </c>
      <c r="AA65" s="76">
        <f>AA63/AA64</f>
        <v>0.27487179487179486</v>
      </c>
      <c r="AB65" s="2"/>
      <c r="AC65" s="46"/>
      <c r="AD65" s="46"/>
      <c r="AE65" s="46"/>
      <c r="AF65" s="46"/>
      <c r="AG65" s="13"/>
    </row>
    <row r="66" spans="2:33" ht="16.5" thickTop="1" thickBot="1" x14ac:dyDescent="0.3">
      <c r="B66" s="12"/>
      <c r="C66" s="2"/>
      <c r="D66" s="13"/>
      <c r="O66" s="36">
        <v>5120</v>
      </c>
      <c r="P66" s="31" t="s">
        <v>58</v>
      </c>
      <c r="Q66" s="30">
        <v>15000</v>
      </c>
      <c r="R66" s="46"/>
      <c r="S66" s="2"/>
      <c r="T66" s="2"/>
      <c r="U66" s="13"/>
      <c r="W66" s="61" t="s">
        <v>104</v>
      </c>
      <c r="X66" s="73">
        <f>SUM(X64:X65)</f>
        <v>7125000</v>
      </c>
      <c r="Y66" s="46"/>
      <c r="Z66" s="2"/>
      <c r="AA66" s="2"/>
      <c r="AB66" s="2"/>
      <c r="AC66" s="46"/>
      <c r="AD66" s="46"/>
      <c r="AE66" s="46"/>
      <c r="AF66" s="46"/>
      <c r="AG66" s="13"/>
    </row>
    <row r="67" spans="2:33" ht="15.75" thickTop="1" x14ac:dyDescent="0.25">
      <c r="B67" s="36" t="s">
        <v>65</v>
      </c>
      <c r="C67" s="2"/>
      <c r="D67" s="34"/>
      <c r="O67" s="36">
        <v>5140</v>
      </c>
      <c r="P67" s="31" t="s">
        <v>59</v>
      </c>
      <c r="Q67" s="30">
        <v>150000</v>
      </c>
      <c r="R67" s="46"/>
      <c r="S67" s="2"/>
      <c r="T67" s="2"/>
      <c r="U67" s="13"/>
      <c r="W67" s="12" t="s">
        <v>181</v>
      </c>
      <c r="X67" s="47">
        <f>X54-X66</f>
        <v>0</v>
      </c>
      <c r="Y67" s="46"/>
      <c r="Z67" s="2" t="s">
        <v>171</v>
      </c>
      <c r="AA67" s="47">
        <f>SUM(Z54:Z56)</f>
        <v>443717.94871794875</v>
      </c>
      <c r="AB67" s="2"/>
      <c r="AC67" s="46"/>
      <c r="AD67" s="46"/>
      <c r="AE67" s="46"/>
      <c r="AF67" s="46"/>
      <c r="AG67" s="13"/>
    </row>
    <row r="68" spans="2:33" x14ac:dyDescent="0.25">
      <c r="B68" s="12">
        <v>6020</v>
      </c>
      <c r="C68" s="31" t="s">
        <v>66</v>
      </c>
      <c r="D68" s="34">
        <v>50000</v>
      </c>
      <c r="H68" s="158"/>
      <c r="O68" s="36">
        <v>5160</v>
      </c>
      <c r="P68" s="31" t="s">
        <v>60</v>
      </c>
      <c r="Q68" s="30">
        <v>15000</v>
      </c>
      <c r="R68" s="46"/>
      <c r="S68" s="2"/>
      <c r="T68" s="2"/>
      <c r="U68" s="13"/>
      <c r="W68" s="12"/>
      <c r="X68" s="2"/>
      <c r="Y68" s="2"/>
      <c r="Z68" s="2" t="s">
        <v>172</v>
      </c>
      <c r="AA68" s="47">
        <f>SUM(AA34:AA35,AD31:AE31,AA56,AD56:AE56)</f>
        <v>5513820.5128205121</v>
      </c>
      <c r="AB68" s="2" t="s">
        <v>170</v>
      </c>
      <c r="AC68" s="2"/>
      <c r="AD68" s="2"/>
      <c r="AE68" s="2"/>
      <c r="AF68" s="2"/>
      <c r="AG68" s="13"/>
    </row>
    <row r="69" spans="2:33" ht="15.75" thickBot="1" x14ac:dyDescent="0.3">
      <c r="B69" s="12">
        <v>6040</v>
      </c>
      <c r="C69" s="31" t="s">
        <v>67</v>
      </c>
      <c r="D69" s="34">
        <v>50000</v>
      </c>
      <c r="O69" s="36">
        <v>5180</v>
      </c>
      <c r="P69" s="31" t="s">
        <v>61</v>
      </c>
      <c r="Q69" s="30">
        <v>20000</v>
      </c>
      <c r="R69" s="46"/>
      <c r="S69" s="2"/>
      <c r="T69" s="2"/>
      <c r="U69" s="13"/>
      <c r="W69" s="12"/>
      <c r="X69" s="2"/>
      <c r="Y69" s="2"/>
      <c r="Z69" s="75" t="s">
        <v>99</v>
      </c>
      <c r="AA69" s="76">
        <f>AA67/AA68</f>
        <v>8.0473774524621136E-2</v>
      </c>
      <c r="AB69" s="2"/>
      <c r="AC69" s="2"/>
      <c r="AD69" s="2"/>
      <c r="AE69" s="2"/>
      <c r="AF69" s="2"/>
      <c r="AG69" s="13"/>
    </row>
    <row r="70" spans="2:33" ht="15.75" thickTop="1" x14ac:dyDescent="0.25">
      <c r="B70" s="12"/>
      <c r="C70" s="2" t="s">
        <v>68</v>
      </c>
      <c r="D70" s="35">
        <f>SUM(D68:D69)</f>
        <v>100000</v>
      </c>
      <c r="O70" s="36">
        <v>5200</v>
      </c>
      <c r="P70" s="31" t="s">
        <v>62</v>
      </c>
      <c r="Q70" s="30">
        <v>30000</v>
      </c>
      <c r="R70" s="46"/>
      <c r="S70" s="2"/>
      <c r="T70" s="2"/>
      <c r="U70" s="13"/>
      <c r="W70" s="12"/>
      <c r="X70" s="2"/>
      <c r="Y70" s="2"/>
      <c r="Z70" s="2"/>
      <c r="AA70" s="2"/>
      <c r="AB70" s="2"/>
      <c r="AC70" s="2"/>
      <c r="AD70" s="2"/>
      <c r="AE70" s="2"/>
      <c r="AF70" s="2"/>
      <c r="AG70" s="13"/>
    </row>
    <row r="71" spans="2:33" x14ac:dyDescent="0.25">
      <c r="B71" s="12"/>
      <c r="C71" s="2"/>
      <c r="D71" s="13"/>
      <c r="O71" s="36">
        <v>5220</v>
      </c>
      <c r="P71" s="31" t="s">
        <v>63</v>
      </c>
      <c r="Q71" s="30">
        <v>5000</v>
      </c>
      <c r="R71" s="46"/>
      <c r="S71" s="2"/>
      <c r="T71" s="2"/>
      <c r="U71" s="13"/>
      <c r="W71" s="12"/>
      <c r="X71" s="2"/>
      <c r="Y71" s="2"/>
      <c r="Z71" s="2" t="s">
        <v>175</v>
      </c>
      <c r="AA71" s="47">
        <f>SUM(AB54:AB59)</f>
        <v>1265137.8390395732</v>
      </c>
      <c r="AB71" s="2" t="s">
        <v>177</v>
      </c>
      <c r="AC71" s="2"/>
      <c r="AD71" s="2"/>
      <c r="AE71" s="2"/>
      <c r="AF71" s="2"/>
      <c r="AG71" s="13"/>
    </row>
    <row r="72" spans="2:33" ht="15.75" thickBot="1" x14ac:dyDescent="0.3">
      <c r="B72" s="12" t="s">
        <v>69</v>
      </c>
      <c r="C72" s="24"/>
      <c r="D72" s="33">
        <f>D29-SUM(D38,D46,D51,D65,D70)</f>
        <v>1875000</v>
      </c>
      <c r="O72" s="36"/>
      <c r="P72" s="31" t="s">
        <v>134</v>
      </c>
      <c r="Q72" s="46">
        <f>Q61*$Q$43</f>
        <v>82461.538461538454</v>
      </c>
      <c r="R72" s="46"/>
      <c r="S72" s="2"/>
      <c r="T72" s="2"/>
      <c r="U72" s="13"/>
      <c r="W72" s="12"/>
      <c r="X72" s="2"/>
      <c r="Y72" s="2"/>
      <c r="Z72" s="2" t="s">
        <v>176</v>
      </c>
      <c r="AA72" s="47">
        <f>SUM(AD54:AF59)</f>
        <v>5809862.1609604266</v>
      </c>
      <c r="AB72" s="2" t="s">
        <v>178</v>
      </c>
      <c r="AC72" s="2"/>
      <c r="AD72" s="2"/>
      <c r="AE72" s="2"/>
      <c r="AF72" s="2"/>
      <c r="AG72" s="13"/>
    </row>
    <row r="73" spans="2:33" ht="16.5" thickTop="1" thickBot="1" x14ac:dyDescent="0.3">
      <c r="B73" s="8"/>
      <c r="C73" s="9"/>
      <c r="D73" s="10"/>
      <c r="F73" s="1"/>
      <c r="G73" s="1"/>
      <c r="H73" s="1"/>
      <c r="I73" s="1"/>
      <c r="J73" s="1"/>
      <c r="K73" s="1"/>
      <c r="L73" s="1"/>
      <c r="M73" s="1"/>
      <c r="O73" s="36"/>
      <c r="P73" s="31" t="s">
        <v>135</v>
      </c>
      <c r="Q73" s="46">
        <f>Q62*$Q$43</f>
        <v>75589.743589743593</v>
      </c>
      <c r="R73" s="46"/>
      <c r="S73" s="2"/>
      <c r="T73" s="2"/>
      <c r="U73" s="13"/>
      <c r="W73" s="12"/>
      <c r="X73" s="2"/>
      <c r="Y73" s="2"/>
      <c r="Z73" s="75" t="s">
        <v>97</v>
      </c>
      <c r="AA73" s="76">
        <f>AA71/AA72</f>
        <v>0.2177569456880942</v>
      </c>
      <c r="AB73" s="2"/>
      <c r="AC73" s="2"/>
      <c r="AD73" s="2"/>
      <c r="AE73" s="2"/>
      <c r="AF73" s="2"/>
      <c r="AG73" s="13"/>
    </row>
    <row r="74" spans="2:33" ht="15.75" thickTop="1" x14ac:dyDescent="0.25">
      <c r="O74" s="36"/>
      <c r="P74" s="31" t="s">
        <v>132</v>
      </c>
      <c r="Q74" s="46">
        <f>Q63*$Q$43</f>
        <v>13743.589743589742</v>
      </c>
      <c r="R74" s="46"/>
      <c r="S74" s="2"/>
      <c r="T74" s="2"/>
      <c r="U74" s="13"/>
      <c r="W74" s="8"/>
      <c r="X74" s="9"/>
      <c r="Y74" s="9"/>
      <c r="Z74" s="9"/>
      <c r="AA74" s="9"/>
      <c r="AB74" s="9"/>
      <c r="AC74" s="9"/>
      <c r="AD74" s="9"/>
      <c r="AE74" s="9"/>
      <c r="AF74" s="9"/>
      <c r="AG74" s="10"/>
    </row>
    <row r="75" spans="2:33" x14ac:dyDescent="0.25">
      <c r="O75" s="36"/>
      <c r="P75" s="31" t="s">
        <v>136</v>
      </c>
      <c r="Q75" s="46">
        <f>SUM(Q73,Q62)*$Q$58</f>
        <v>28213.279976285758</v>
      </c>
      <c r="R75" s="46"/>
      <c r="S75" s="2"/>
      <c r="T75" s="2"/>
      <c r="U75" s="13"/>
    </row>
    <row r="76" spans="2:33" x14ac:dyDescent="0.25">
      <c r="O76" s="50"/>
      <c r="P76" s="40" t="s">
        <v>137</v>
      </c>
      <c r="Q76" s="42">
        <f>SUM(Q74,Q63)*$Q$58</f>
        <v>5129.6872684155915</v>
      </c>
      <c r="R76" s="46"/>
      <c r="S76" s="2"/>
      <c r="T76" s="2"/>
      <c r="U76" s="13"/>
    </row>
    <row r="77" spans="2:33" x14ac:dyDescent="0.25">
      <c r="O77" s="36"/>
      <c r="P77" s="2" t="s">
        <v>114</v>
      </c>
      <c r="Q77" s="46">
        <f>SUM(Q61:Q76)</f>
        <v>1265137.8390395732</v>
      </c>
      <c r="R77" s="46"/>
      <c r="S77" s="2"/>
      <c r="T77" s="2"/>
      <c r="U77" s="13"/>
    </row>
    <row r="78" spans="2:33" x14ac:dyDescent="0.25">
      <c r="O78" s="36"/>
      <c r="P78" s="2"/>
      <c r="Q78" s="46"/>
      <c r="R78" s="46"/>
      <c r="S78" s="2"/>
      <c r="T78" s="2"/>
      <c r="U78" s="13"/>
    </row>
    <row r="79" spans="2:33" x14ac:dyDescent="0.25">
      <c r="O79" s="36">
        <v>2020</v>
      </c>
      <c r="P79" s="31" t="s">
        <v>36</v>
      </c>
      <c r="Q79" s="30">
        <v>50000</v>
      </c>
      <c r="R79" s="46"/>
      <c r="S79" s="2"/>
      <c r="T79" s="2"/>
      <c r="U79" s="13"/>
    </row>
    <row r="80" spans="2:33" x14ac:dyDescent="0.25">
      <c r="O80" s="36">
        <v>2040</v>
      </c>
      <c r="P80" s="31" t="s">
        <v>37</v>
      </c>
      <c r="Q80" s="30">
        <v>200000</v>
      </c>
      <c r="R80" s="46"/>
      <c r="S80" s="2"/>
      <c r="T80" s="2"/>
      <c r="U80" s="13"/>
    </row>
    <row r="81" spans="15:21" x14ac:dyDescent="0.25">
      <c r="O81" s="36">
        <v>2060</v>
      </c>
      <c r="P81" s="31" t="s">
        <v>38</v>
      </c>
      <c r="Q81" s="30">
        <v>4000000</v>
      </c>
      <c r="R81" s="46"/>
      <c r="S81" s="2"/>
      <c r="T81" s="2"/>
      <c r="U81" s="13"/>
    </row>
    <row r="82" spans="15:21" x14ac:dyDescent="0.25">
      <c r="O82" s="36">
        <v>2080</v>
      </c>
      <c r="P82" s="31" t="s">
        <v>39</v>
      </c>
      <c r="Q82" s="30">
        <v>0</v>
      </c>
      <c r="R82" s="46"/>
      <c r="S82" s="2"/>
      <c r="T82" s="2"/>
      <c r="U82" s="13"/>
    </row>
    <row r="83" spans="15:21" x14ac:dyDescent="0.25">
      <c r="O83" s="36">
        <v>2100</v>
      </c>
      <c r="P83" s="31" t="s">
        <v>40</v>
      </c>
      <c r="Q83" s="30">
        <v>0</v>
      </c>
      <c r="R83" s="46"/>
      <c r="S83" s="2"/>
      <c r="T83" s="2"/>
      <c r="U83" s="13"/>
    </row>
    <row r="84" spans="15:21" x14ac:dyDescent="0.25">
      <c r="O84" s="36">
        <v>6020</v>
      </c>
      <c r="P84" s="31" t="s">
        <v>66</v>
      </c>
      <c r="Q84" s="30">
        <v>50000</v>
      </c>
      <c r="R84" s="46"/>
      <c r="S84" s="2"/>
      <c r="T84" s="2"/>
      <c r="U84" s="13"/>
    </row>
    <row r="85" spans="15:21" x14ac:dyDescent="0.25">
      <c r="O85" s="36"/>
      <c r="P85" s="31" t="s">
        <v>138</v>
      </c>
      <c r="Q85" s="30">
        <f>Q81*$Q$43</f>
        <v>1099487.1794871795</v>
      </c>
      <c r="R85" s="46"/>
      <c r="S85" s="2"/>
      <c r="T85" s="2"/>
      <c r="U85" s="13"/>
    </row>
    <row r="86" spans="15:21" x14ac:dyDescent="0.25">
      <c r="O86" s="50"/>
      <c r="P86" s="40" t="s">
        <v>139</v>
      </c>
      <c r="Q86" s="69">
        <f>SUM(Q81,Q85)*$Q$58</f>
        <v>410374.98147324735</v>
      </c>
      <c r="R86" s="46"/>
      <c r="S86" s="2"/>
      <c r="T86" s="2"/>
      <c r="U86" s="13"/>
    </row>
    <row r="87" spans="15:21" x14ac:dyDescent="0.25">
      <c r="O87" s="36"/>
      <c r="P87" s="2" t="s">
        <v>126</v>
      </c>
      <c r="Q87" s="46">
        <f>SUM(Q79:Q86)</f>
        <v>5809862.1609604275</v>
      </c>
      <c r="R87" s="46"/>
      <c r="S87" s="2"/>
      <c r="T87" s="2"/>
      <c r="U87" s="13"/>
    </row>
    <row r="88" spans="15:21" x14ac:dyDescent="0.25">
      <c r="O88" s="71" t="s">
        <v>97</v>
      </c>
      <c r="P88" s="67"/>
      <c r="Q88" s="65">
        <f>Q77/Q87</f>
        <v>0.21775694568809417</v>
      </c>
      <c r="R88" s="46"/>
      <c r="S88" s="2"/>
      <c r="T88" s="2"/>
      <c r="U88" s="13"/>
    </row>
    <row r="89" spans="15:21" x14ac:dyDescent="0.25">
      <c r="O89" s="50"/>
      <c r="P89" s="9"/>
      <c r="Q89" s="9"/>
      <c r="R89" s="42"/>
      <c r="S89" s="9"/>
      <c r="T89" s="9"/>
      <c r="U89" s="10"/>
    </row>
  </sheetData>
  <mergeCells count="8">
    <mergeCell ref="Y29:AC29"/>
    <mergeCell ref="AD29:AF29"/>
    <mergeCell ref="W27:AG27"/>
    <mergeCell ref="B7:I7"/>
    <mergeCell ref="B27:D27"/>
    <mergeCell ref="F27:M27"/>
    <mergeCell ref="O27:U27"/>
    <mergeCell ref="B15:I24"/>
  </mergeCells>
  <pageMargins left="0.7" right="0.7" top="0.75" bottom="0.75" header="0.3" footer="0.3"/>
  <pageSetup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T205"/>
  <sheetViews>
    <sheetView zoomScaleNormal="100" workbookViewId="0">
      <selection activeCell="N26" sqref="N26"/>
    </sheetView>
  </sheetViews>
  <sheetFormatPr defaultRowHeight="15" x14ac:dyDescent="0.25"/>
  <cols>
    <col min="4" max="6" width="11.85546875" customWidth="1"/>
    <col min="7" max="7" width="14.7109375" bestFit="1" customWidth="1"/>
    <col min="8" max="8" width="14.140625" bestFit="1" customWidth="1"/>
    <col min="9" max="9" width="12.7109375" bestFit="1" customWidth="1"/>
    <col min="10" max="13" width="11.42578125" customWidth="1"/>
    <col min="18" max="18" width="8" style="38" customWidth="1"/>
    <col min="19" max="19" width="27.5703125" customWidth="1"/>
    <col min="20" max="20" width="13.28515625" style="29" bestFit="1" customWidth="1"/>
  </cols>
  <sheetData>
    <row r="2" spans="2:20" x14ac:dyDescent="0.25">
      <c r="B2" s="11"/>
      <c r="C2" s="6"/>
      <c r="D2" s="6"/>
      <c r="E2" s="6"/>
      <c r="F2" s="6"/>
      <c r="G2" s="6"/>
      <c r="H2" s="6"/>
      <c r="I2" s="6"/>
      <c r="J2" s="6"/>
      <c r="K2" s="6"/>
      <c r="L2" s="6"/>
      <c r="M2" s="7"/>
    </row>
    <row r="3" spans="2:20" x14ac:dyDescent="0.25">
      <c r="B3" s="12"/>
      <c r="C3" s="2"/>
      <c r="D3" s="2"/>
      <c r="E3" s="2"/>
      <c r="F3" s="2"/>
      <c r="G3" s="2"/>
      <c r="H3" s="2"/>
      <c r="I3" s="2"/>
      <c r="J3" s="2"/>
      <c r="K3" s="2"/>
      <c r="L3" s="2"/>
      <c r="M3" s="13"/>
    </row>
    <row r="4" spans="2:20" x14ac:dyDescent="0.25">
      <c r="B4" s="12"/>
      <c r="C4" s="2"/>
      <c r="D4" s="2"/>
      <c r="E4" s="2"/>
      <c r="F4" s="2"/>
      <c r="G4" s="2"/>
      <c r="H4" s="2"/>
      <c r="I4" s="2"/>
      <c r="J4" s="2"/>
      <c r="K4" s="2"/>
      <c r="L4" s="2"/>
      <c r="M4" s="13"/>
    </row>
    <row r="5" spans="2:20" x14ac:dyDescent="0.25">
      <c r="B5" s="12"/>
      <c r="C5" s="2"/>
      <c r="D5" s="2"/>
      <c r="E5" s="2"/>
      <c r="F5" s="2"/>
      <c r="G5" s="2"/>
      <c r="H5" s="2"/>
      <c r="I5" s="2"/>
      <c r="J5" s="2"/>
      <c r="K5" s="2"/>
      <c r="L5" s="2"/>
      <c r="M5" s="13"/>
      <c r="R5" s="205" t="s">
        <v>107</v>
      </c>
      <c r="S5" s="206"/>
      <c r="T5" s="207"/>
    </row>
    <row r="6" spans="2:20" x14ac:dyDescent="0.25">
      <c r="B6" s="12"/>
      <c r="C6" s="2"/>
      <c r="D6" s="2"/>
      <c r="E6" s="2"/>
      <c r="F6" s="2"/>
      <c r="G6" s="2"/>
      <c r="H6" s="2"/>
      <c r="I6" s="2"/>
      <c r="J6" s="2"/>
      <c r="K6" s="2"/>
      <c r="L6" s="2"/>
      <c r="M6" s="13"/>
      <c r="R6" s="92" t="s">
        <v>32</v>
      </c>
      <c r="S6" s="6"/>
      <c r="T6" s="93"/>
    </row>
    <row r="7" spans="2:20" ht="21.75" thickBot="1" x14ac:dyDescent="0.3">
      <c r="B7" s="208" t="s">
        <v>184</v>
      </c>
      <c r="C7" s="209"/>
      <c r="D7" s="209"/>
      <c r="E7" s="209"/>
      <c r="F7" s="209"/>
      <c r="G7" s="209"/>
      <c r="H7" s="209"/>
      <c r="I7" s="209"/>
      <c r="J7" s="209"/>
      <c r="K7" s="209"/>
      <c r="L7" s="209"/>
      <c r="M7" s="210"/>
      <c r="R7" s="36">
        <v>1010</v>
      </c>
      <c r="S7" s="2" t="s">
        <v>33</v>
      </c>
      <c r="T7" s="60">
        <v>9000000</v>
      </c>
    </row>
    <row r="8" spans="2:20" ht="15.75" thickTop="1" x14ac:dyDescent="0.25">
      <c r="B8" s="12"/>
      <c r="C8" s="2"/>
      <c r="D8" s="2"/>
      <c r="E8" s="2"/>
      <c r="F8" s="2"/>
      <c r="G8" s="2"/>
      <c r="H8" s="2"/>
      <c r="I8" s="2"/>
      <c r="J8" s="2"/>
      <c r="K8" s="2"/>
      <c r="L8" s="2"/>
      <c r="M8" s="13"/>
      <c r="R8" s="36"/>
      <c r="S8" s="2"/>
      <c r="T8" s="49"/>
    </row>
    <row r="9" spans="2:20" ht="15" customHeight="1" x14ac:dyDescent="0.25">
      <c r="B9" s="164" t="s">
        <v>314</v>
      </c>
      <c r="C9" s="161"/>
      <c r="D9" s="161"/>
      <c r="E9" s="161"/>
      <c r="F9" s="161"/>
      <c r="G9" s="161"/>
      <c r="H9" s="161"/>
      <c r="I9" s="161"/>
      <c r="J9" s="161"/>
      <c r="K9" s="161"/>
      <c r="L9" s="161"/>
      <c r="M9" s="165"/>
      <c r="R9" s="36" t="s">
        <v>34</v>
      </c>
      <c r="S9" s="2"/>
      <c r="T9" s="49"/>
    </row>
    <row r="10" spans="2:20" ht="15" customHeight="1" x14ac:dyDescent="0.25">
      <c r="B10" s="164"/>
      <c r="C10" s="161"/>
      <c r="D10" s="161"/>
      <c r="E10" s="161"/>
      <c r="F10" s="161"/>
      <c r="G10" s="161"/>
      <c r="H10" s="161"/>
      <c r="I10" s="161"/>
      <c r="J10" s="161"/>
      <c r="K10" s="161"/>
      <c r="L10" s="161"/>
      <c r="M10" s="165"/>
      <c r="R10" s="36">
        <v>2000</v>
      </c>
      <c r="S10" s="2" t="s">
        <v>35</v>
      </c>
      <c r="T10" s="49"/>
    </row>
    <row r="11" spans="2:20" ht="15" customHeight="1" x14ac:dyDescent="0.25">
      <c r="B11" s="164"/>
      <c r="C11" s="161"/>
      <c r="D11" s="161"/>
      <c r="E11" s="161"/>
      <c r="F11" s="161"/>
      <c r="G11" s="161"/>
      <c r="H11" s="161"/>
      <c r="I11" s="161"/>
      <c r="J11" s="161"/>
      <c r="K11" s="161"/>
      <c r="L11" s="161"/>
      <c r="M11" s="165"/>
      <c r="R11" s="36">
        <v>2040</v>
      </c>
      <c r="S11" s="24" t="s">
        <v>37</v>
      </c>
      <c r="T11" s="49">
        <v>200000</v>
      </c>
    </row>
    <row r="12" spans="2:20" ht="15" customHeight="1" x14ac:dyDescent="0.25">
      <c r="B12" s="164"/>
      <c r="C12" s="161"/>
      <c r="D12" s="161"/>
      <c r="E12" s="161"/>
      <c r="F12" s="161"/>
      <c r="G12" s="161"/>
      <c r="H12" s="161"/>
      <c r="I12" s="161"/>
      <c r="J12" s="161"/>
      <c r="K12" s="161"/>
      <c r="L12" s="161"/>
      <c r="M12" s="165"/>
      <c r="R12" s="36">
        <v>2020</v>
      </c>
      <c r="S12" s="24" t="s">
        <v>36</v>
      </c>
      <c r="T12" s="49">
        <v>50000</v>
      </c>
    </row>
    <row r="13" spans="2:20" ht="15" customHeight="1" x14ac:dyDescent="0.25">
      <c r="B13" s="164"/>
      <c r="C13" s="161"/>
      <c r="D13" s="161"/>
      <c r="E13" s="161"/>
      <c r="F13" s="161"/>
      <c r="G13" s="161"/>
      <c r="H13" s="161"/>
      <c r="I13" s="161"/>
      <c r="J13" s="161"/>
      <c r="K13" s="161"/>
      <c r="L13" s="161"/>
      <c r="M13" s="165"/>
      <c r="R13" s="36">
        <v>2060</v>
      </c>
      <c r="S13" s="24" t="s">
        <v>38</v>
      </c>
      <c r="T13" s="49">
        <v>4000000</v>
      </c>
    </row>
    <row r="14" spans="2:20" ht="15" customHeight="1" x14ac:dyDescent="0.25">
      <c r="B14" s="164"/>
      <c r="C14" s="161"/>
      <c r="D14" s="161"/>
      <c r="E14" s="161"/>
      <c r="F14" s="161"/>
      <c r="G14" s="161"/>
      <c r="H14" s="161"/>
      <c r="I14" s="161"/>
      <c r="J14" s="161"/>
      <c r="K14" s="161"/>
      <c r="L14" s="161"/>
      <c r="M14" s="165"/>
      <c r="R14" s="36">
        <v>2080</v>
      </c>
      <c r="S14" s="24" t="s">
        <v>39</v>
      </c>
      <c r="T14" s="49">
        <v>0</v>
      </c>
    </row>
    <row r="15" spans="2:20" ht="15" customHeight="1" x14ac:dyDescent="0.25">
      <c r="B15" s="164"/>
      <c r="C15" s="161"/>
      <c r="D15" s="161"/>
      <c r="E15" s="161"/>
      <c r="F15" s="161"/>
      <c r="G15" s="161"/>
      <c r="H15" s="161"/>
      <c r="I15" s="161"/>
      <c r="J15" s="161"/>
      <c r="K15" s="161"/>
      <c r="L15" s="161"/>
      <c r="M15" s="165"/>
      <c r="R15" s="36">
        <v>2100</v>
      </c>
      <c r="S15" s="24" t="s">
        <v>40</v>
      </c>
      <c r="T15" s="49">
        <v>0</v>
      </c>
    </row>
    <row r="16" spans="2:20" ht="15" customHeight="1" x14ac:dyDescent="0.25">
      <c r="B16" s="164"/>
      <c r="C16" s="161"/>
      <c r="D16" s="161"/>
      <c r="E16" s="161"/>
      <c r="F16" s="161"/>
      <c r="G16" s="161"/>
      <c r="H16" s="161"/>
      <c r="I16" s="161"/>
      <c r="J16" s="161"/>
      <c r="K16" s="161"/>
      <c r="L16" s="161"/>
      <c r="M16" s="165"/>
      <c r="R16" s="36"/>
      <c r="S16" s="2" t="s">
        <v>70</v>
      </c>
      <c r="T16" s="66">
        <f>SUM(T12:T15)</f>
        <v>4050000</v>
      </c>
    </row>
    <row r="17" spans="2:20" ht="15" customHeight="1" x14ac:dyDescent="0.25">
      <c r="B17" s="164"/>
      <c r="C17" s="161"/>
      <c r="D17" s="161"/>
      <c r="E17" s="161"/>
      <c r="F17" s="161"/>
      <c r="G17" s="161"/>
      <c r="H17" s="161"/>
      <c r="I17" s="161"/>
      <c r="J17" s="161"/>
      <c r="K17" s="161"/>
      <c r="L17" s="161"/>
      <c r="M17" s="165"/>
      <c r="R17" s="36"/>
      <c r="S17" s="24"/>
      <c r="T17" s="94"/>
    </row>
    <row r="18" spans="2:20" ht="15" customHeight="1" x14ac:dyDescent="0.25">
      <c r="B18" s="164"/>
      <c r="C18" s="161"/>
      <c r="D18" s="161"/>
      <c r="E18" s="161"/>
      <c r="F18" s="161"/>
      <c r="G18" s="161"/>
      <c r="H18" s="161"/>
      <c r="I18" s="161"/>
      <c r="J18" s="161"/>
      <c r="K18" s="161"/>
      <c r="L18" s="161"/>
      <c r="M18" s="165"/>
      <c r="R18" s="36" t="s">
        <v>290</v>
      </c>
      <c r="S18" s="2"/>
      <c r="T18" s="49"/>
    </row>
    <row r="19" spans="2:20" ht="15" customHeight="1" x14ac:dyDescent="0.25">
      <c r="B19" s="164"/>
      <c r="C19" s="161"/>
      <c r="D19" s="161"/>
      <c r="E19" s="161"/>
      <c r="F19" s="161"/>
      <c r="G19" s="161"/>
      <c r="H19" s="161"/>
      <c r="I19" s="161"/>
      <c r="J19" s="161"/>
      <c r="K19" s="161"/>
      <c r="L19" s="161"/>
      <c r="M19" s="165"/>
      <c r="R19" s="36">
        <v>3020</v>
      </c>
      <c r="S19" s="24" t="s">
        <v>42</v>
      </c>
      <c r="T19" s="49">
        <v>450000</v>
      </c>
    </row>
    <row r="20" spans="2:20" ht="15" customHeight="1" x14ac:dyDescent="0.25">
      <c r="B20" s="164"/>
      <c r="C20" s="161"/>
      <c r="D20" s="161"/>
      <c r="E20" s="161"/>
      <c r="F20" s="161"/>
      <c r="G20" s="161"/>
      <c r="H20" s="161"/>
      <c r="I20" s="161"/>
      <c r="J20" s="161"/>
      <c r="K20" s="161"/>
      <c r="L20" s="161"/>
      <c r="M20" s="165"/>
      <c r="R20" s="36">
        <v>3040</v>
      </c>
      <c r="S20" s="24" t="s">
        <v>43</v>
      </c>
      <c r="T20" s="49">
        <v>180000</v>
      </c>
    </row>
    <row r="21" spans="2:20" ht="15" customHeight="1" x14ac:dyDescent="0.25">
      <c r="B21" s="164"/>
      <c r="C21" s="161"/>
      <c r="D21" s="161"/>
      <c r="E21" s="161"/>
      <c r="F21" s="161"/>
      <c r="G21" s="161"/>
      <c r="H21" s="161"/>
      <c r="I21" s="161"/>
      <c r="J21" s="161"/>
      <c r="K21" s="161"/>
      <c r="L21" s="161"/>
      <c r="M21" s="165"/>
      <c r="R21" s="36">
        <v>3060</v>
      </c>
      <c r="S21" s="24" t="s">
        <v>44</v>
      </c>
      <c r="T21" s="49">
        <v>450000</v>
      </c>
    </row>
    <row r="22" spans="2:20" x14ac:dyDescent="0.25">
      <c r="B22" s="121" t="s">
        <v>185</v>
      </c>
      <c r="C22" s="122"/>
      <c r="D22" s="2"/>
      <c r="E22" s="2"/>
      <c r="F22" s="2"/>
      <c r="G22" s="2"/>
      <c r="H22" s="2"/>
      <c r="I22" s="2"/>
      <c r="J22" s="2"/>
      <c r="K22" s="2"/>
      <c r="L22" s="2"/>
      <c r="M22" s="13"/>
      <c r="R22" s="36">
        <v>3080</v>
      </c>
      <c r="S22" s="24" t="s">
        <v>45</v>
      </c>
      <c r="T22" s="49">
        <v>200000</v>
      </c>
    </row>
    <row r="23" spans="2:20" x14ac:dyDescent="0.25">
      <c r="B23" s="8"/>
      <c r="C23" s="9"/>
      <c r="D23" s="9"/>
      <c r="E23" s="9"/>
      <c r="F23" s="9"/>
      <c r="G23" s="9"/>
      <c r="H23" s="9"/>
      <c r="I23" s="9"/>
      <c r="J23" s="9"/>
      <c r="K23" s="9"/>
      <c r="L23" s="9"/>
      <c r="M23" s="10"/>
      <c r="R23" s="36">
        <v>3100</v>
      </c>
      <c r="S23" s="24" t="s">
        <v>46</v>
      </c>
      <c r="T23" s="49">
        <v>60000</v>
      </c>
    </row>
    <row r="24" spans="2:20" ht="21" x14ac:dyDescent="0.25">
      <c r="B24" s="208" t="s">
        <v>234</v>
      </c>
      <c r="C24" s="209"/>
      <c r="D24" s="209"/>
      <c r="E24" s="209"/>
      <c r="F24" s="209"/>
      <c r="G24" s="209"/>
      <c r="H24" s="209"/>
      <c r="I24" s="209"/>
      <c r="J24" s="209"/>
      <c r="K24" s="209"/>
      <c r="L24" s="209"/>
      <c r="M24" s="210"/>
      <c r="R24" s="36"/>
      <c r="S24" s="2" t="s">
        <v>47</v>
      </c>
      <c r="T24" s="66">
        <f>SUM(T19:T23)</f>
        <v>1340000</v>
      </c>
    </row>
    <row r="25" spans="2:20" x14ac:dyDescent="0.25">
      <c r="B25" s="12"/>
      <c r="C25" s="2"/>
      <c r="D25" s="2"/>
      <c r="E25" s="2"/>
      <c r="F25" s="2"/>
      <c r="G25" s="2"/>
      <c r="H25" s="2"/>
      <c r="I25" s="2"/>
      <c r="J25" s="2"/>
      <c r="K25" s="2"/>
      <c r="L25" s="2"/>
      <c r="M25" s="13"/>
      <c r="R25" s="36"/>
      <c r="S25" s="2"/>
      <c r="T25" s="49"/>
    </row>
    <row r="26" spans="2:20" x14ac:dyDescent="0.25">
      <c r="B26" s="123" t="s">
        <v>186</v>
      </c>
      <c r="C26" s="2"/>
      <c r="D26" s="2"/>
      <c r="E26" s="2"/>
      <c r="F26" s="2"/>
      <c r="G26" s="2"/>
      <c r="H26" s="2"/>
      <c r="I26" s="2"/>
      <c r="J26" s="2"/>
      <c r="K26" s="2"/>
      <c r="L26" s="2"/>
      <c r="M26" s="13"/>
      <c r="R26" s="36" t="s">
        <v>72</v>
      </c>
      <c r="S26" s="2"/>
      <c r="T26" s="49"/>
    </row>
    <row r="27" spans="2:20" x14ac:dyDescent="0.25">
      <c r="B27" s="63"/>
      <c r="C27" s="138" t="s">
        <v>235</v>
      </c>
      <c r="D27" s="2"/>
      <c r="E27" s="2"/>
      <c r="F27" s="2"/>
      <c r="G27" s="2"/>
      <c r="H27" s="2"/>
      <c r="I27" s="2"/>
      <c r="J27" s="2"/>
      <c r="K27" s="2"/>
      <c r="L27" s="2"/>
      <c r="M27" s="13"/>
      <c r="R27" s="36">
        <v>4020</v>
      </c>
      <c r="S27" s="24" t="s">
        <v>49</v>
      </c>
      <c r="T27" s="49">
        <v>250000</v>
      </c>
    </row>
    <row r="28" spans="2:20" x14ac:dyDescent="0.25">
      <c r="B28" s="12"/>
      <c r="C28" s="2"/>
      <c r="D28" s="2"/>
      <c r="E28" s="2"/>
      <c r="F28" s="2"/>
      <c r="G28" s="2"/>
      <c r="H28" s="2"/>
      <c r="I28" s="2"/>
      <c r="J28" s="2"/>
      <c r="K28" s="2"/>
      <c r="L28" s="2"/>
      <c r="M28" s="13"/>
      <c r="R28" s="36">
        <v>4040</v>
      </c>
      <c r="S28" s="24" t="s">
        <v>50</v>
      </c>
      <c r="T28" s="49">
        <v>125000</v>
      </c>
    </row>
    <row r="29" spans="2:20" x14ac:dyDescent="0.25">
      <c r="B29" s="63"/>
      <c r="C29" s="221" t="s">
        <v>125</v>
      </c>
      <c r="D29" s="222"/>
      <c r="E29" s="2"/>
      <c r="F29" s="221" t="s">
        <v>127</v>
      </c>
      <c r="G29" s="222"/>
      <c r="H29" s="2"/>
      <c r="I29" s="221" t="s">
        <v>133</v>
      </c>
      <c r="J29" s="222"/>
      <c r="K29" s="2"/>
      <c r="L29" s="2"/>
      <c r="M29" s="13"/>
      <c r="R29" s="36"/>
      <c r="S29" s="2" t="s">
        <v>51</v>
      </c>
      <c r="T29" s="66">
        <f>SUM(T27:T28)</f>
        <v>375000</v>
      </c>
    </row>
    <row r="30" spans="2:20" x14ac:dyDescent="0.25">
      <c r="B30" s="63"/>
      <c r="C30" s="12" t="s">
        <v>76</v>
      </c>
      <c r="D30" s="62">
        <f>I67</f>
        <v>1340000</v>
      </c>
      <c r="E30" s="2"/>
      <c r="F30" s="12" t="s">
        <v>76</v>
      </c>
      <c r="G30" s="62">
        <f>I75</f>
        <v>443717.94871794875</v>
      </c>
      <c r="H30" s="2"/>
      <c r="I30" s="12" t="s">
        <v>76</v>
      </c>
      <c r="J30" s="62">
        <f>I54</f>
        <v>1265137.839039573</v>
      </c>
      <c r="K30" s="2"/>
      <c r="L30" s="2"/>
      <c r="M30" s="13"/>
      <c r="R30" s="36"/>
      <c r="S30" s="2"/>
      <c r="T30" s="49"/>
    </row>
    <row r="31" spans="2:20" x14ac:dyDescent="0.25">
      <c r="B31" s="63"/>
      <c r="C31" s="8" t="s">
        <v>77</v>
      </c>
      <c r="D31" s="129">
        <f>I103</f>
        <v>4875000</v>
      </c>
      <c r="E31" s="2"/>
      <c r="F31" s="8" t="s">
        <v>77</v>
      </c>
      <c r="G31" s="129">
        <f>I114</f>
        <v>5513820.5128205139</v>
      </c>
      <c r="H31" s="2"/>
      <c r="I31" s="8" t="s">
        <v>77</v>
      </c>
      <c r="J31" s="129">
        <f>I123</f>
        <v>5809862.1609604266</v>
      </c>
      <c r="K31" s="2"/>
      <c r="L31" s="2"/>
      <c r="M31" s="13"/>
      <c r="R31" s="36" t="s">
        <v>71</v>
      </c>
      <c r="S31" s="2"/>
      <c r="T31" s="49"/>
    </row>
    <row r="32" spans="2:20" x14ac:dyDescent="0.25">
      <c r="B32" s="63"/>
      <c r="C32" s="8" t="s">
        <v>86</v>
      </c>
      <c r="D32" s="132">
        <f>D30/D31</f>
        <v>0.27487179487179486</v>
      </c>
      <c r="E32" s="2"/>
      <c r="F32" s="8" t="s">
        <v>99</v>
      </c>
      <c r="G32" s="132">
        <f>G30/G31</f>
        <v>8.0473774524621108E-2</v>
      </c>
      <c r="H32" s="2"/>
      <c r="I32" s="8" t="s">
        <v>97</v>
      </c>
      <c r="J32" s="132">
        <f>J30/J31</f>
        <v>0.21775694568809417</v>
      </c>
      <c r="K32" s="2"/>
      <c r="L32" s="2"/>
      <c r="M32" s="13"/>
      <c r="R32" s="36">
        <v>5020</v>
      </c>
      <c r="S32" s="24" t="s">
        <v>53</v>
      </c>
      <c r="T32" s="49">
        <v>300000</v>
      </c>
    </row>
    <row r="33" spans="2:20" x14ac:dyDescent="0.25">
      <c r="B33" s="63"/>
      <c r="C33" s="2"/>
      <c r="D33" s="2"/>
      <c r="E33" s="2"/>
      <c r="F33" s="2"/>
      <c r="G33" s="2"/>
      <c r="H33" s="2"/>
      <c r="I33" s="2"/>
      <c r="J33" s="2"/>
      <c r="K33" s="2"/>
      <c r="L33" s="2"/>
      <c r="M33" s="13"/>
      <c r="R33" s="36">
        <v>5040</v>
      </c>
      <c r="S33" s="24" t="s">
        <v>54</v>
      </c>
      <c r="T33" s="49">
        <v>275000</v>
      </c>
    </row>
    <row r="34" spans="2:20" x14ac:dyDescent="0.25">
      <c r="B34" s="63"/>
      <c r="C34" s="2"/>
      <c r="D34" s="2"/>
      <c r="E34" s="2"/>
      <c r="F34" s="2"/>
      <c r="G34" s="2"/>
      <c r="H34" s="2"/>
      <c r="I34" s="2"/>
      <c r="J34" s="2"/>
      <c r="K34" s="2"/>
      <c r="L34" s="2"/>
      <c r="M34" s="13"/>
      <c r="R34" s="36">
        <v>5060</v>
      </c>
      <c r="S34" s="24" t="s">
        <v>55</v>
      </c>
      <c r="T34" s="49">
        <v>50000</v>
      </c>
    </row>
    <row r="35" spans="2:20" x14ac:dyDescent="0.25">
      <c r="B35" s="123" t="s">
        <v>187</v>
      </c>
      <c r="C35" s="2"/>
      <c r="D35" s="2"/>
      <c r="E35" s="2"/>
      <c r="F35" s="2"/>
      <c r="G35" s="2"/>
      <c r="H35" s="2"/>
      <c r="I35" s="2"/>
      <c r="J35" s="2"/>
      <c r="K35" s="2"/>
      <c r="L35" s="2"/>
      <c r="M35" s="13"/>
      <c r="R35" s="36">
        <v>5080</v>
      </c>
      <c r="S35" s="24" t="s">
        <v>56</v>
      </c>
      <c r="T35" s="49">
        <v>100000</v>
      </c>
    </row>
    <row r="36" spans="2:20" x14ac:dyDescent="0.25">
      <c r="B36" s="63"/>
      <c r="C36" s="138" t="s">
        <v>237</v>
      </c>
      <c r="D36" s="2"/>
      <c r="E36" s="2"/>
      <c r="F36" s="2"/>
      <c r="G36" s="2"/>
      <c r="H36" s="2"/>
      <c r="I36" s="2"/>
      <c r="J36" s="2"/>
      <c r="K36" s="2"/>
      <c r="L36" s="2"/>
      <c r="M36" s="13"/>
      <c r="R36" s="36">
        <v>5100</v>
      </c>
      <c r="S36" s="24" t="s">
        <v>57</v>
      </c>
      <c r="T36" s="49">
        <v>100000</v>
      </c>
    </row>
    <row r="37" spans="2:20" x14ac:dyDescent="0.25">
      <c r="B37" s="63"/>
      <c r="C37" s="2"/>
      <c r="D37" s="2"/>
      <c r="E37" s="2"/>
      <c r="F37" s="2"/>
      <c r="G37" s="2"/>
      <c r="H37" s="2"/>
      <c r="I37" s="2"/>
      <c r="J37" s="2"/>
      <c r="K37" s="2"/>
      <c r="L37" s="2"/>
      <c r="M37" s="13"/>
      <c r="R37" s="36">
        <v>5120</v>
      </c>
      <c r="S37" s="24" t="s">
        <v>58</v>
      </c>
      <c r="T37" s="49">
        <v>15000</v>
      </c>
    </row>
    <row r="38" spans="2:20" x14ac:dyDescent="0.25">
      <c r="B38" s="63"/>
      <c r="C38" s="133" t="s">
        <v>188</v>
      </c>
      <c r="D38" s="134" t="s">
        <v>117</v>
      </c>
      <c r="E38" s="134"/>
      <c r="F38" s="134"/>
      <c r="G38" s="135" t="s">
        <v>190</v>
      </c>
      <c r="H38" s="136" t="s">
        <v>189</v>
      </c>
      <c r="I38" s="137" t="s">
        <v>191</v>
      </c>
      <c r="J38" s="2"/>
      <c r="K38" s="2"/>
      <c r="L38" s="2"/>
      <c r="M38" s="13"/>
      <c r="R38" s="36">
        <v>5140</v>
      </c>
      <c r="S38" s="24" t="s">
        <v>59</v>
      </c>
      <c r="T38" s="49">
        <v>150000</v>
      </c>
    </row>
    <row r="39" spans="2:20" x14ac:dyDescent="0.25">
      <c r="B39" s="63"/>
      <c r="C39" s="36">
        <v>5020</v>
      </c>
      <c r="D39" s="2" t="s">
        <v>53</v>
      </c>
      <c r="E39" s="2"/>
      <c r="F39" s="2"/>
      <c r="G39" s="46">
        <f t="shared" ref="G39:G49" si="0">T32</f>
        <v>300000</v>
      </c>
      <c r="H39" s="46"/>
      <c r="I39" s="49">
        <f>SUM(G39:H39)</f>
        <v>300000</v>
      </c>
      <c r="J39" s="2"/>
      <c r="K39" s="2"/>
      <c r="L39" s="2"/>
      <c r="M39" s="13"/>
      <c r="R39" s="36">
        <v>5160</v>
      </c>
      <c r="S39" s="24" t="s">
        <v>60</v>
      </c>
      <c r="T39" s="49">
        <v>15000</v>
      </c>
    </row>
    <row r="40" spans="2:20" x14ac:dyDescent="0.25">
      <c r="B40" s="63"/>
      <c r="C40" s="36">
        <v>5040</v>
      </c>
      <c r="D40" s="2" t="s">
        <v>54</v>
      </c>
      <c r="E40" s="2"/>
      <c r="F40" s="2"/>
      <c r="G40" s="46">
        <f t="shared" si="0"/>
        <v>275000</v>
      </c>
      <c r="H40" s="46"/>
      <c r="I40" s="49">
        <f t="shared" ref="I40:I53" si="1">SUM(G40:H40)</f>
        <v>275000</v>
      </c>
      <c r="J40" s="2"/>
      <c r="K40" s="2"/>
      <c r="L40" s="2"/>
      <c r="M40" s="13"/>
      <c r="R40" s="36">
        <v>5180</v>
      </c>
      <c r="S40" s="24" t="s">
        <v>61</v>
      </c>
      <c r="T40" s="49">
        <v>20000</v>
      </c>
    </row>
    <row r="41" spans="2:20" x14ac:dyDescent="0.25">
      <c r="B41" s="63"/>
      <c r="C41" s="36">
        <v>5060</v>
      </c>
      <c r="D41" s="2" t="s">
        <v>55</v>
      </c>
      <c r="E41" s="2"/>
      <c r="F41" s="2"/>
      <c r="G41" s="46">
        <f t="shared" si="0"/>
        <v>50000</v>
      </c>
      <c r="H41" s="46"/>
      <c r="I41" s="49">
        <f t="shared" si="1"/>
        <v>50000</v>
      </c>
      <c r="J41" s="2"/>
      <c r="K41" s="2"/>
      <c r="L41" s="2"/>
      <c r="M41" s="13"/>
      <c r="R41" s="36">
        <v>5200</v>
      </c>
      <c r="S41" s="24" t="s">
        <v>62</v>
      </c>
      <c r="T41" s="49">
        <v>30000</v>
      </c>
    </row>
    <row r="42" spans="2:20" x14ac:dyDescent="0.25">
      <c r="B42" s="63"/>
      <c r="C42" s="36">
        <v>5080</v>
      </c>
      <c r="D42" s="2" t="s">
        <v>56</v>
      </c>
      <c r="E42" s="2"/>
      <c r="F42" s="2"/>
      <c r="G42" s="46">
        <f t="shared" si="0"/>
        <v>100000</v>
      </c>
      <c r="H42" s="46"/>
      <c r="I42" s="49">
        <f t="shared" si="1"/>
        <v>100000</v>
      </c>
      <c r="J42" s="2"/>
      <c r="K42" s="2"/>
      <c r="L42" s="2"/>
      <c r="M42" s="13"/>
      <c r="R42" s="36">
        <v>5220</v>
      </c>
      <c r="S42" s="24" t="s">
        <v>63</v>
      </c>
      <c r="T42" s="49">
        <v>5000</v>
      </c>
    </row>
    <row r="43" spans="2:20" x14ac:dyDescent="0.25">
      <c r="B43" s="63"/>
      <c r="C43" s="36">
        <v>5100</v>
      </c>
      <c r="D43" s="2" t="s">
        <v>57</v>
      </c>
      <c r="E43" s="2"/>
      <c r="F43" s="2"/>
      <c r="G43" s="46">
        <f t="shared" si="0"/>
        <v>100000</v>
      </c>
      <c r="H43" s="46"/>
      <c r="I43" s="49">
        <f t="shared" si="1"/>
        <v>100000</v>
      </c>
      <c r="J43" s="2"/>
      <c r="K43" s="2"/>
      <c r="L43" s="2"/>
      <c r="M43" s="13"/>
      <c r="R43" s="36"/>
      <c r="S43" s="2" t="s">
        <v>64</v>
      </c>
      <c r="T43" s="66">
        <f>SUM(T32:T42)</f>
        <v>1060000</v>
      </c>
    </row>
    <row r="44" spans="2:20" x14ac:dyDescent="0.25">
      <c r="B44" s="63"/>
      <c r="C44" s="36">
        <v>5120</v>
      </c>
      <c r="D44" s="2" t="s">
        <v>58</v>
      </c>
      <c r="E44" s="2"/>
      <c r="F44" s="2"/>
      <c r="G44" s="46">
        <f t="shared" si="0"/>
        <v>15000</v>
      </c>
      <c r="H44" s="46"/>
      <c r="I44" s="49">
        <f t="shared" si="1"/>
        <v>15000</v>
      </c>
      <c r="J44" s="2"/>
      <c r="K44" s="2"/>
      <c r="L44" s="2"/>
      <c r="M44" s="13"/>
      <c r="R44" s="36"/>
      <c r="S44" s="2"/>
      <c r="T44" s="49"/>
    </row>
    <row r="45" spans="2:20" x14ac:dyDescent="0.25">
      <c r="B45" s="63"/>
      <c r="C45" s="36">
        <v>5140</v>
      </c>
      <c r="D45" s="2" t="s">
        <v>59</v>
      </c>
      <c r="E45" s="2"/>
      <c r="F45" s="2"/>
      <c r="G45" s="46">
        <f t="shared" si="0"/>
        <v>150000</v>
      </c>
      <c r="H45" s="46"/>
      <c r="I45" s="49">
        <f t="shared" si="1"/>
        <v>150000</v>
      </c>
      <c r="J45" s="2"/>
      <c r="K45" s="2"/>
      <c r="L45" s="2"/>
      <c r="M45" s="13"/>
      <c r="R45" s="36" t="s">
        <v>65</v>
      </c>
      <c r="S45" s="2"/>
      <c r="T45" s="49"/>
    </row>
    <row r="46" spans="2:20" x14ac:dyDescent="0.25">
      <c r="B46" s="63"/>
      <c r="C46" s="36">
        <v>5160</v>
      </c>
      <c r="D46" s="2" t="s">
        <v>60</v>
      </c>
      <c r="E46" s="2"/>
      <c r="F46" s="2"/>
      <c r="G46" s="46">
        <f t="shared" si="0"/>
        <v>15000</v>
      </c>
      <c r="H46" s="46"/>
      <c r="I46" s="49">
        <f t="shared" si="1"/>
        <v>15000</v>
      </c>
      <c r="J46" s="2"/>
      <c r="K46" s="2"/>
      <c r="L46" s="2"/>
      <c r="M46" s="13"/>
      <c r="R46" s="36">
        <v>6020</v>
      </c>
      <c r="S46" s="31" t="s">
        <v>66</v>
      </c>
      <c r="T46" s="49">
        <v>50000</v>
      </c>
    </row>
    <row r="47" spans="2:20" x14ac:dyDescent="0.25">
      <c r="B47" s="63"/>
      <c r="C47" s="36">
        <v>5180</v>
      </c>
      <c r="D47" s="2" t="s">
        <v>61</v>
      </c>
      <c r="E47" s="2"/>
      <c r="F47" s="2"/>
      <c r="G47" s="46">
        <f t="shared" si="0"/>
        <v>20000</v>
      </c>
      <c r="H47" s="46"/>
      <c r="I47" s="49">
        <f t="shared" si="1"/>
        <v>20000</v>
      </c>
      <c r="J47" s="2"/>
      <c r="K47" s="2"/>
      <c r="L47" s="2"/>
      <c r="M47" s="13"/>
      <c r="R47" s="36">
        <v>6040</v>
      </c>
      <c r="S47" s="31" t="s">
        <v>67</v>
      </c>
      <c r="T47" s="49">
        <v>50000</v>
      </c>
    </row>
    <row r="48" spans="2:20" x14ac:dyDescent="0.25">
      <c r="B48" s="63"/>
      <c r="C48" s="36">
        <v>5200</v>
      </c>
      <c r="D48" s="2" t="s">
        <v>62</v>
      </c>
      <c r="E48" s="2"/>
      <c r="F48" s="2"/>
      <c r="G48" s="46">
        <f t="shared" si="0"/>
        <v>30000</v>
      </c>
      <c r="H48" s="46"/>
      <c r="I48" s="49">
        <f t="shared" si="1"/>
        <v>30000</v>
      </c>
      <c r="J48" s="2"/>
      <c r="K48" s="2"/>
      <c r="L48" s="2"/>
      <c r="M48" s="13"/>
      <c r="R48" s="36"/>
      <c r="S48" s="2" t="s">
        <v>68</v>
      </c>
      <c r="T48" s="66">
        <f>SUM(T46:T47)</f>
        <v>100000</v>
      </c>
    </row>
    <row r="49" spans="2:20" x14ac:dyDescent="0.25">
      <c r="B49" s="63"/>
      <c r="C49" s="36">
        <v>5220</v>
      </c>
      <c r="D49" s="2" t="s">
        <v>63</v>
      </c>
      <c r="E49" s="2"/>
      <c r="F49" s="2"/>
      <c r="G49" s="46">
        <f t="shared" si="0"/>
        <v>5000</v>
      </c>
      <c r="H49" s="46"/>
      <c r="I49" s="49">
        <f t="shared" si="1"/>
        <v>5000</v>
      </c>
      <c r="J49" s="2"/>
      <c r="K49" s="2"/>
      <c r="L49" s="2"/>
      <c r="M49" s="13"/>
      <c r="R49" s="36"/>
      <c r="S49" s="2"/>
      <c r="T49" s="49"/>
    </row>
    <row r="50" spans="2:20" ht="15.75" thickBot="1" x14ac:dyDescent="0.3">
      <c r="B50" s="63"/>
      <c r="C50" s="36">
        <v>6040</v>
      </c>
      <c r="D50" s="2" t="s">
        <v>67</v>
      </c>
      <c r="E50" s="2"/>
      <c r="F50" s="2"/>
      <c r="G50" s="46">
        <f>T47</f>
        <v>50000</v>
      </c>
      <c r="H50" s="46">
        <f>-G50</f>
        <v>-50000</v>
      </c>
      <c r="I50" s="49">
        <f t="shared" si="1"/>
        <v>0</v>
      </c>
      <c r="J50" s="2"/>
      <c r="K50" s="2"/>
      <c r="L50" s="2"/>
      <c r="M50" s="13"/>
      <c r="R50" s="36" t="s">
        <v>69</v>
      </c>
      <c r="S50" s="24"/>
      <c r="T50" s="60">
        <f>T7-SUM(T16,T24,T29,T43,T48)</f>
        <v>2075000</v>
      </c>
    </row>
    <row r="51" spans="2:20" ht="15.75" thickTop="1" x14ac:dyDescent="0.25">
      <c r="B51" s="63"/>
      <c r="C51" s="12"/>
      <c r="D51" s="2" t="s">
        <v>228</v>
      </c>
      <c r="E51" s="2"/>
      <c r="F51" s="2"/>
      <c r="G51" s="46">
        <f>I82</f>
        <v>82461.538461538468</v>
      </c>
      <c r="H51" s="46"/>
      <c r="I51" s="49">
        <f t="shared" si="1"/>
        <v>82461.538461538468</v>
      </c>
      <c r="J51" s="2"/>
      <c r="K51" s="2"/>
      <c r="L51" s="2"/>
      <c r="M51" s="13"/>
      <c r="R51" s="50"/>
      <c r="S51" s="9"/>
      <c r="T51" s="51"/>
    </row>
    <row r="52" spans="2:20" x14ac:dyDescent="0.25">
      <c r="B52" s="63"/>
      <c r="C52" s="12"/>
      <c r="D52" s="2" t="s">
        <v>229</v>
      </c>
      <c r="E52" s="2"/>
      <c r="F52" s="2"/>
      <c r="G52" s="46">
        <f>SUM(J164:K164)</f>
        <v>103803.02356602935</v>
      </c>
      <c r="H52" s="46"/>
      <c r="I52" s="49">
        <f t="shared" si="1"/>
        <v>103803.02356602935</v>
      </c>
      <c r="J52" s="2"/>
      <c r="K52" s="2"/>
      <c r="L52" s="2"/>
      <c r="M52" s="13"/>
    </row>
    <row r="53" spans="2:20" x14ac:dyDescent="0.25">
      <c r="B53" s="63"/>
      <c r="C53" s="8"/>
      <c r="D53" s="9" t="s">
        <v>230</v>
      </c>
      <c r="E53" s="9"/>
      <c r="F53" s="9"/>
      <c r="G53" s="42">
        <f>SUM(J165:K165)</f>
        <v>18873.277012005332</v>
      </c>
      <c r="H53" s="42"/>
      <c r="I53" s="51">
        <f t="shared" si="1"/>
        <v>18873.277012005332</v>
      </c>
      <c r="J53" s="2"/>
      <c r="K53" s="2"/>
      <c r="L53" s="2"/>
      <c r="M53" s="13"/>
    </row>
    <row r="54" spans="2:20" x14ac:dyDescent="0.25">
      <c r="B54" s="63"/>
      <c r="C54" s="8"/>
      <c r="D54" s="9" t="s">
        <v>192</v>
      </c>
      <c r="E54" s="9"/>
      <c r="F54" s="9"/>
      <c r="G54" s="42">
        <f>SUM(G39:G53)</f>
        <v>1315137.839039573</v>
      </c>
      <c r="H54" s="42">
        <f>SUM(H39:H53)</f>
        <v>-50000</v>
      </c>
      <c r="I54" s="51">
        <f>SUM(I39:I53)</f>
        <v>1265137.839039573</v>
      </c>
      <c r="J54" s="2"/>
      <c r="K54" s="2"/>
      <c r="L54" s="2"/>
      <c r="M54" s="13"/>
    </row>
    <row r="55" spans="2:20" x14ac:dyDescent="0.25">
      <c r="B55" s="63"/>
      <c r="C55" s="2"/>
      <c r="D55" s="2"/>
      <c r="E55" s="2"/>
      <c r="F55" s="2"/>
      <c r="G55" s="46"/>
      <c r="H55" s="46"/>
      <c r="I55" s="46"/>
      <c r="J55" s="2"/>
      <c r="K55" s="2"/>
      <c r="L55" s="2"/>
      <c r="M55" s="13"/>
    </row>
    <row r="56" spans="2:20" x14ac:dyDescent="0.25">
      <c r="B56" s="63"/>
      <c r="C56" s="2"/>
      <c r="D56" s="2"/>
      <c r="E56" s="2"/>
      <c r="F56" s="2"/>
      <c r="G56" s="46"/>
      <c r="H56" s="46"/>
      <c r="I56" s="46"/>
      <c r="J56" s="2"/>
      <c r="K56" s="2"/>
      <c r="L56" s="2"/>
      <c r="M56" s="13"/>
    </row>
    <row r="57" spans="2:20" x14ac:dyDescent="0.25">
      <c r="B57" s="123" t="s">
        <v>206</v>
      </c>
      <c r="C57" s="2"/>
      <c r="D57" s="2"/>
      <c r="E57" s="2"/>
      <c r="F57" s="2"/>
      <c r="G57" s="46"/>
      <c r="H57" s="46"/>
      <c r="I57" s="46"/>
      <c r="J57" s="2"/>
      <c r="K57" s="2"/>
      <c r="L57" s="2"/>
      <c r="M57" s="13"/>
    </row>
    <row r="58" spans="2:20" x14ac:dyDescent="0.25">
      <c r="B58" s="63"/>
      <c r="C58" s="138" t="s">
        <v>238</v>
      </c>
      <c r="D58" s="2"/>
      <c r="E58" s="2"/>
      <c r="F58" s="2"/>
      <c r="G58" s="46"/>
      <c r="H58" s="46"/>
      <c r="I58" s="46"/>
      <c r="J58" s="2"/>
      <c r="K58" s="2"/>
      <c r="L58" s="2"/>
      <c r="M58" s="13"/>
    </row>
    <row r="59" spans="2:20" x14ac:dyDescent="0.25">
      <c r="B59" s="63"/>
      <c r="C59" s="2"/>
      <c r="D59" s="2"/>
      <c r="E59" s="2"/>
      <c r="F59" s="2"/>
      <c r="G59" s="46"/>
      <c r="H59" s="46"/>
      <c r="I59" s="46"/>
      <c r="J59" s="2"/>
      <c r="K59" s="2"/>
      <c r="L59" s="2"/>
      <c r="M59" s="13"/>
    </row>
    <row r="60" spans="2:20" x14ac:dyDescent="0.25">
      <c r="B60" s="63"/>
      <c r="C60" s="105" t="s">
        <v>73</v>
      </c>
      <c r="D60" s="106"/>
      <c r="E60" s="106"/>
      <c r="F60" s="106"/>
      <c r="G60" s="107"/>
      <c r="H60" s="107"/>
      <c r="I60" s="108"/>
      <c r="J60" s="2"/>
      <c r="K60" s="2"/>
      <c r="L60" s="2"/>
      <c r="M60" s="13"/>
    </row>
    <row r="61" spans="2:20" x14ac:dyDescent="0.25">
      <c r="B61" s="63"/>
      <c r="C61" s="109" t="s">
        <v>188</v>
      </c>
      <c r="D61" s="110" t="s">
        <v>117</v>
      </c>
      <c r="E61" s="110"/>
      <c r="F61" s="110"/>
      <c r="G61" s="111" t="s">
        <v>190</v>
      </c>
      <c r="H61" s="111" t="s">
        <v>189</v>
      </c>
      <c r="I61" s="112" t="s">
        <v>191</v>
      </c>
      <c r="J61" s="2"/>
      <c r="K61" s="2"/>
      <c r="L61" s="2"/>
      <c r="M61" s="13"/>
    </row>
    <row r="62" spans="2:20" x14ac:dyDescent="0.25">
      <c r="B62" s="63"/>
      <c r="C62" s="36">
        <v>3020</v>
      </c>
      <c r="D62" s="2" t="s">
        <v>42</v>
      </c>
      <c r="E62" s="2"/>
      <c r="F62" s="2"/>
      <c r="G62" s="46">
        <f>T19</f>
        <v>450000</v>
      </c>
      <c r="H62" s="46"/>
      <c r="I62" s="49">
        <f t="shared" ref="I62:I67" si="2">SUM(G62:H62)</f>
        <v>450000</v>
      </c>
      <c r="J62" s="2"/>
      <c r="K62" s="2"/>
      <c r="L62" s="2"/>
      <c r="M62" s="13"/>
    </row>
    <row r="63" spans="2:20" x14ac:dyDescent="0.25">
      <c r="B63" s="63"/>
      <c r="C63" s="36">
        <v>3040</v>
      </c>
      <c r="D63" s="2" t="s">
        <v>43</v>
      </c>
      <c r="E63" s="2"/>
      <c r="F63" s="2"/>
      <c r="G63" s="46">
        <f>T20</f>
        <v>180000</v>
      </c>
      <c r="H63" s="46"/>
      <c r="I63" s="49">
        <f t="shared" si="2"/>
        <v>180000</v>
      </c>
      <c r="J63" s="2"/>
      <c r="K63" s="2"/>
      <c r="L63" s="2"/>
      <c r="M63" s="13"/>
    </row>
    <row r="64" spans="2:20" x14ac:dyDescent="0.25">
      <c r="B64" s="63"/>
      <c r="C64" s="36">
        <v>3060</v>
      </c>
      <c r="D64" s="2" t="s">
        <v>44</v>
      </c>
      <c r="E64" s="2"/>
      <c r="F64" s="2"/>
      <c r="G64" s="46">
        <f>T21</f>
        <v>450000</v>
      </c>
      <c r="H64" s="46"/>
      <c r="I64" s="49">
        <f t="shared" si="2"/>
        <v>450000</v>
      </c>
      <c r="J64" s="2"/>
      <c r="K64" s="2"/>
      <c r="L64" s="2"/>
      <c r="M64" s="13"/>
    </row>
    <row r="65" spans="2:20" x14ac:dyDescent="0.25">
      <c r="B65" s="63"/>
      <c r="C65" s="36">
        <v>3080</v>
      </c>
      <c r="D65" s="2" t="s">
        <v>45</v>
      </c>
      <c r="E65" s="2"/>
      <c r="F65" s="2"/>
      <c r="G65" s="46">
        <f>T22</f>
        <v>200000</v>
      </c>
      <c r="H65" s="46"/>
      <c r="I65" s="49">
        <f t="shared" si="2"/>
        <v>200000</v>
      </c>
      <c r="J65" s="2"/>
      <c r="K65" s="2"/>
      <c r="L65" s="2"/>
      <c r="M65" s="13"/>
      <c r="R65"/>
      <c r="T65"/>
    </row>
    <row r="66" spans="2:20" x14ac:dyDescent="0.25">
      <c r="B66" s="63"/>
      <c r="C66" s="50">
        <v>3100</v>
      </c>
      <c r="D66" s="9" t="s">
        <v>46</v>
      </c>
      <c r="E66" s="9"/>
      <c r="F66" s="9"/>
      <c r="G66" s="42">
        <f>T23</f>
        <v>60000</v>
      </c>
      <c r="H66" s="42"/>
      <c r="I66" s="51">
        <f t="shared" si="2"/>
        <v>60000</v>
      </c>
      <c r="J66" s="2"/>
      <c r="K66" s="2"/>
      <c r="L66" s="2"/>
      <c r="M66" s="13"/>
      <c r="R66"/>
      <c r="T66"/>
    </row>
    <row r="67" spans="2:20" x14ac:dyDescent="0.25">
      <c r="B67" s="63"/>
      <c r="C67" s="8"/>
      <c r="D67" s="9" t="s">
        <v>202</v>
      </c>
      <c r="E67" s="9"/>
      <c r="F67" s="9"/>
      <c r="G67" s="42">
        <f>SUM(G62:G66)</f>
        <v>1340000</v>
      </c>
      <c r="H67" s="42"/>
      <c r="I67" s="51">
        <f t="shared" si="2"/>
        <v>1340000</v>
      </c>
      <c r="J67" s="2"/>
      <c r="K67" s="2"/>
      <c r="L67" s="2"/>
      <c r="M67" s="13"/>
      <c r="R67"/>
      <c r="T67"/>
    </row>
    <row r="68" spans="2:20" x14ac:dyDescent="0.25">
      <c r="B68" s="63"/>
      <c r="C68" s="2"/>
      <c r="D68" s="2"/>
      <c r="E68" s="2"/>
      <c r="F68" s="2"/>
      <c r="G68" s="46"/>
      <c r="H68" s="46"/>
      <c r="I68" s="46"/>
      <c r="J68" s="2"/>
      <c r="K68" s="2"/>
      <c r="L68" s="2"/>
      <c r="M68" s="13"/>
    </row>
    <row r="69" spans="2:20" x14ac:dyDescent="0.25">
      <c r="B69" s="63"/>
      <c r="C69" s="2"/>
      <c r="D69" s="2"/>
      <c r="E69" s="2"/>
      <c r="F69" s="2"/>
      <c r="G69" s="46"/>
      <c r="H69" s="46"/>
      <c r="I69" s="46"/>
      <c r="J69" s="2"/>
      <c r="K69" s="2"/>
      <c r="L69" s="2"/>
      <c r="M69" s="13"/>
    </row>
    <row r="70" spans="2:20" x14ac:dyDescent="0.25">
      <c r="B70" s="63"/>
      <c r="C70" s="105" t="s">
        <v>169</v>
      </c>
      <c r="D70" s="106"/>
      <c r="E70" s="106"/>
      <c r="F70" s="106"/>
      <c r="G70" s="107"/>
      <c r="H70" s="107"/>
      <c r="I70" s="108"/>
      <c r="J70" s="2"/>
      <c r="K70" s="2"/>
      <c r="L70" s="2"/>
      <c r="M70" s="13"/>
    </row>
    <row r="71" spans="2:20" x14ac:dyDescent="0.25">
      <c r="B71" s="63"/>
      <c r="C71" s="109" t="s">
        <v>188</v>
      </c>
      <c r="D71" s="110" t="s">
        <v>117</v>
      </c>
      <c r="E71" s="110"/>
      <c r="F71" s="110"/>
      <c r="G71" s="111" t="s">
        <v>190</v>
      </c>
      <c r="H71" s="111" t="s">
        <v>189</v>
      </c>
      <c r="I71" s="112" t="s">
        <v>191</v>
      </c>
      <c r="J71" s="2"/>
      <c r="K71" s="2"/>
      <c r="L71" s="2"/>
      <c r="M71" s="13"/>
    </row>
    <row r="72" spans="2:20" x14ac:dyDescent="0.25">
      <c r="B72" s="63"/>
      <c r="C72" s="36">
        <v>4020</v>
      </c>
      <c r="D72" s="2" t="s">
        <v>49</v>
      </c>
      <c r="E72" s="2"/>
      <c r="F72" s="2"/>
      <c r="G72" s="46">
        <f>T27</f>
        <v>250000</v>
      </c>
      <c r="H72" s="46"/>
      <c r="I72" s="49">
        <f t="shared" ref="I72:I75" si="3">SUM(G72:H72)</f>
        <v>250000</v>
      </c>
      <c r="J72" s="2"/>
      <c r="K72" s="2"/>
      <c r="L72" s="2"/>
      <c r="M72" s="13"/>
    </row>
    <row r="73" spans="2:20" x14ac:dyDescent="0.25">
      <c r="B73" s="63"/>
      <c r="C73" s="36">
        <v>4040</v>
      </c>
      <c r="D73" s="2" t="s">
        <v>50</v>
      </c>
      <c r="E73" s="2"/>
      <c r="F73" s="2"/>
      <c r="G73" s="46">
        <f>T28</f>
        <v>125000</v>
      </c>
      <c r="H73" s="46"/>
      <c r="I73" s="49">
        <f t="shared" si="3"/>
        <v>125000</v>
      </c>
      <c r="J73" s="2"/>
      <c r="K73" s="2"/>
      <c r="L73" s="2"/>
      <c r="M73" s="13"/>
    </row>
    <row r="74" spans="2:20" x14ac:dyDescent="0.25">
      <c r="B74" s="63"/>
      <c r="C74" s="36"/>
      <c r="D74" s="2" t="s">
        <v>207</v>
      </c>
      <c r="E74" s="2"/>
      <c r="F74" s="2"/>
      <c r="G74" s="46">
        <f>I81</f>
        <v>68717.948717948719</v>
      </c>
      <c r="H74" s="46"/>
      <c r="I74" s="49"/>
      <c r="J74" s="2"/>
      <c r="K74" s="2"/>
      <c r="L74" s="2"/>
      <c r="M74" s="13"/>
    </row>
    <row r="75" spans="2:20" x14ac:dyDescent="0.25">
      <c r="B75" s="63"/>
      <c r="C75" s="102"/>
      <c r="D75" s="103" t="s">
        <v>208</v>
      </c>
      <c r="E75" s="103"/>
      <c r="F75" s="103"/>
      <c r="G75" s="104">
        <f>SUM(G72:G74)</f>
        <v>443717.94871794875</v>
      </c>
      <c r="H75" s="104"/>
      <c r="I75" s="66">
        <f t="shared" si="3"/>
        <v>443717.94871794875</v>
      </c>
      <c r="J75" s="2"/>
      <c r="K75" s="2"/>
      <c r="L75" s="2"/>
      <c r="M75" s="13"/>
    </row>
    <row r="76" spans="2:20" x14ac:dyDescent="0.25">
      <c r="B76" s="63"/>
      <c r="C76" s="2"/>
      <c r="D76" s="2"/>
      <c r="E76" s="2"/>
      <c r="F76" s="2"/>
      <c r="G76" s="46"/>
      <c r="H76" s="46"/>
      <c r="I76" s="46"/>
      <c r="J76" s="2"/>
      <c r="K76" s="2"/>
      <c r="L76" s="2"/>
      <c r="M76" s="13"/>
    </row>
    <row r="77" spans="2:20" x14ac:dyDescent="0.25">
      <c r="B77" s="63"/>
      <c r="C77" s="2"/>
      <c r="D77" s="2"/>
      <c r="E77" s="2"/>
      <c r="F77" s="2"/>
      <c r="G77" s="46"/>
      <c r="H77" s="46"/>
      <c r="I77" s="46"/>
      <c r="J77" s="2"/>
      <c r="K77" s="2"/>
      <c r="L77" s="2"/>
      <c r="M77" s="13"/>
    </row>
    <row r="78" spans="2:20" x14ac:dyDescent="0.25">
      <c r="B78" s="63"/>
      <c r="C78" s="77" t="s">
        <v>203</v>
      </c>
      <c r="D78" s="96"/>
      <c r="E78" s="96"/>
      <c r="F78" s="96"/>
      <c r="G78" s="78"/>
      <c r="H78" s="78"/>
      <c r="I78" s="97"/>
      <c r="J78" s="2"/>
      <c r="K78" s="2"/>
      <c r="L78" s="2"/>
      <c r="M78" s="13"/>
    </row>
    <row r="79" spans="2:20" x14ac:dyDescent="0.25">
      <c r="B79" s="63"/>
      <c r="C79" s="98" t="s">
        <v>188</v>
      </c>
      <c r="D79" s="99" t="s">
        <v>117</v>
      </c>
      <c r="E79" s="99"/>
      <c r="F79" s="99"/>
      <c r="G79" s="100" t="s">
        <v>190</v>
      </c>
      <c r="H79" s="100" t="s">
        <v>204</v>
      </c>
      <c r="I79" s="101" t="s">
        <v>96</v>
      </c>
      <c r="J79" s="2"/>
      <c r="K79" s="2"/>
      <c r="L79" s="2"/>
      <c r="M79" s="13"/>
    </row>
    <row r="80" spans="2:20" x14ac:dyDescent="0.25">
      <c r="B80" s="63"/>
      <c r="C80" s="114">
        <v>2060</v>
      </c>
      <c r="D80" s="18" t="s">
        <v>38</v>
      </c>
      <c r="E80" s="18"/>
      <c r="F80" s="18"/>
      <c r="G80" s="115">
        <f>T13</f>
        <v>4000000</v>
      </c>
      <c r="H80" s="116">
        <f>G80/$G$85</f>
        <v>0.82051282051282048</v>
      </c>
      <c r="I80" s="117">
        <f>H80*$I$67</f>
        <v>1099487.1794871795</v>
      </c>
      <c r="J80" s="2"/>
      <c r="K80" s="2"/>
      <c r="L80" s="2"/>
      <c r="M80" s="13"/>
    </row>
    <row r="81" spans="2:13" x14ac:dyDescent="0.25">
      <c r="B81" s="63"/>
      <c r="C81" s="114">
        <v>4020</v>
      </c>
      <c r="D81" s="18" t="s">
        <v>49</v>
      </c>
      <c r="E81" s="18"/>
      <c r="F81" s="18"/>
      <c r="G81" s="115">
        <f>T27</f>
        <v>250000</v>
      </c>
      <c r="H81" s="116">
        <f>G81/$G$85</f>
        <v>5.128205128205128E-2</v>
      </c>
      <c r="I81" s="117">
        <f>H81*$I$67</f>
        <v>68717.948717948719</v>
      </c>
      <c r="J81" s="2"/>
      <c r="K81" s="2"/>
      <c r="L81" s="2"/>
      <c r="M81" s="13"/>
    </row>
    <row r="82" spans="2:13" x14ac:dyDescent="0.25">
      <c r="B82" s="63"/>
      <c r="C82" s="114">
        <v>5020</v>
      </c>
      <c r="D82" s="18" t="s">
        <v>53</v>
      </c>
      <c r="E82" s="18"/>
      <c r="F82" s="18"/>
      <c r="G82" s="115">
        <f>T32</f>
        <v>300000</v>
      </c>
      <c r="H82" s="116">
        <f>G82/$G$85</f>
        <v>6.1538461538461542E-2</v>
      </c>
      <c r="I82" s="117">
        <f>H82*$I$67</f>
        <v>82461.538461538468</v>
      </c>
      <c r="J82" s="2"/>
      <c r="K82" s="2"/>
      <c r="L82" s="2"/>
      <c r="M82" s="13"/>
    </row>
    <row r="83" spans="2:13" x14ac:dyDescent="0.25">
      <c r="B83" s="63"/>
      <c r="C83" s="114">
        <v>5040</v>
      </c>
      <c r="D83" s="18" t="s">
        <v>54</v>
      </c>
      <c r="E83" s="18"/>
      <c r="F83" s="18"/>
      <c r="G83" s="115">
        <f>T33</f>
        <v>275000</v>
      </c>
      <c r="H83" s="116">
        <f>G83/$G$85</f>
        <v>5.6410256410256411E-2</v>
      </c>
      <c r="I83" s="117">
        <f>H83*$I$67</f>
        <v>75589.743589743593</v>
      </c>
      <c r="J83" s="2"/>
      <c r="K83" s="2"/>
      <c r="L83" s="2"/>
      <c r="M83" s="13"/>
    </row>
    <row r="84" spans="2:13" x14ac:dyDescent="0.25">
      <c r="B84" s="63"/>
      <c r="C84" s="118">
        <v>5060</v>
      </c>
      <c r="D84" s="119" t="s">
        <v>55</v>
      </c>
      <c r="E84" s="119"/>
      <c r="F84" s="119"/>
      <c r="G84" s="80">
        <f>T34</f>
        <v>50000</v>
      </c>
      <c r="H84" s="120">
        <f>G84/$G$85</f>
        <v>1.0256410256410256E-2</v>
      </c>
      <c r="I84" s="113">
        <f>H84*$I$67</f>
        <v>13743.589743589744</v>
      </c>
      <c r="J84" s="2"/>
      <c r="K84" s="2"/>
      <c r="L84" s="2"/>
      <c r="M84" s="13"/>
    </row>
    <row r="85" spans="2:13" x14ac:dyDescent="0.25">
      <c r="B85" s="63"/>
      <c r="C85" s="79"/>
      <c r="D85" s="119" t="s">
        <v>88</v>
      </c>
      <c r="E85" s="119"/>
      <c r="F85" s="119"/>
      <c r="G85" s="80">
        <f>SUM(G80:G84)</f>
        <v>4875000</v>
      </c>
      <c r="H85" s="80"/>
      <c r="I85" s="113">
        <f>SUM(I80:I84)</f>
        <v>1340000</v>
      </c>
      <c r="J85" s="2"/>
      <c r="K85" s="2"/>
      <c r="L85" s="2"/>
      <c r="M85" s="13"/>
    </row>
    <row r="86" spans="2:13" x14ac:dyDescent="0.25">
      <c r="B86" s="63"/>
      <c r="C86" s="2"/>
      <c r="D86" s="2"/>
      <c r="E86" s="2"/>
      <c r="F86" s="2"/>
      <c r="G86" s="2"/>
      <c r="H86" s="2"/>
      <c r="I86" s="2"/>
      <c r="J86" s="2"/>
      <c r="K86" s="2"/>
      <c r="L86" s="2"/>
      <c r="M86" s="13"/>
    </row>
    <row r="87" spans="2:13" x14ac:dyDescent="0.25">
      <c r="B87" s="63"/>
      <c r="C87" s="2"/>
      <c r="D87" s="2"/>
      <c r="E87" s="2"/>
      <c r="F87" s="2"/>
      <c r="G87" s="2"/>
      <c r="H87" s="2"/>
      <c r="I87" s="2"/>
      <c r="J87" s="2"/>
      <c r="K87" s="2"/>
      <c r="L87" s="2"/>
      <c r="M87" s="13"/>
    </row>
    <row r="88" spans="2:13" x14ac:dyDescent="0.25">
      <c r="B88" s="123" t="s">
        <v>236</v>
      </c>
      <c r="C88" s="2"/>
      <c r="D88" s="2"/>
      <c r="E88" s="2"/>
      <c r="F88" s="2"/>
      <c r="G88" s="2"/>
      <c r="H88" s="2"/>
      <c r="I88" s="2"/>
      <c r="J88" s="2"/>
      <c r="K88" s="2"/>
      <c r="L88" s="2"/>
      <c r="M88" s="13"/>
    </row>
    <row r="89" spans="2:13" x14ac:dyDescent="0.25">
      <c r="B89" s="63"/>
      <c r="C89" s="214" t="s">
        <v>300</v>
      </c>
      <c r="D89" s="214"/>
      <c r="E89" s="214"/>
      <c r="F89" s="214"/>
      <c r="G89" s="214"/>
      <c r="H89" s="214"/>
      <c r="I89" s="214"/>
      <c r="J89" s="214"/>
      <c r="K89" s="214"/>
      <c r="L89" s="214"/>
      <c r="M89" s="13"/>
    </row>
    <row r="90" spans="2:13" x14ac:dyDescent="0.25">
      <c r="B90" s="63"/>
      <c r="C90" s="214"/>
      <c r="D90" s="214"/>
      <c r="E90" s="214"/>
      <c r="F90" s="214"/>
      <c r="G90" s="214"/>
      <c r="H90" s="214"/>
      <c r="I90" s="214"/>
      <c r="J90" s="214"/>
      <c r="K90" s="214"/>
      <c r="L90" s="214"/>
      <c r="M90" s="13"/>
    </row>
    <row r="91" spans="2:13" x14ac:dyDescent="0.25">
      <c r="B91" s="63"/>
      <c r="C91" s="214"/>
      <c r="D91" s="214"/>
      <c r="E91" s="214"/>
      <c r="F91" s="214"/>
      <c r="G91" s="214"/>
      <c r="H91" s="214"/>
      <c r="I91" s="214"/>
      <c r="J91" s="214"/>
      <c r="K91" s="214"/>
      <c r="L91" s="214"/>
      <c r="M91" s="13"/>
    </row>
    <row r="92" spans="2:13" x14ac:dyDescent="0.25">
      <c r="B92" s="63"/>
      <c r="C92" s="2"/>
      <c r="D92" s="2"/>
      <c r="E92" s="2"/>
      <c r="F92" s="2"/>
      <c r="G92" s="2"/>
      <c r="H92" s="2"/>
      <c r="I92" s="2"/>
      <c r="J92" s="2"/>
      <c r="K92" s="2"/>
      <c r="L92" s="2"/>
      <c r="M92" s="13"/>
    </row>
    <row r="93" spans="2:13" x14ac:dyDescent="0.25">
      <c r="B93" s="123" t="s">
        <v>205</v>
      </c>
      <c r="C93" s="2"/>
      <c r="D93" s="2"/>
      <c r="E93" s="2"/>
      <c r="F93" s="2"/>
      <c r="G93" s="2"/>
      <c r="H93" s="2"/>
      <c r="I93" s="2"/>
      <c r="J93" s="2"/>
      <c r="K93" s="2"/>
      <c r="L93" s="2"/>
      <c r="M93" s="13"/>
    </row>
    <row r="94" spans="2:13" x14ac:dyDescent="0.25">
      <c r="B94" s="63"/>
      <c r="C94" s="138" t="s">
        <v>239</v>
      </c>
      <c r="D94" s="2"/>
      <c r="E94" s="2"/>
      <c r="F94" s="2"/>
      <c r="G94" s="2"/>
      <c r="H94" s="2"/>
      <c r="I94" s="2"/>
      <c r="J94" s="2"/>
      <c r="K94" s="2"/>
      <c r="L94" s="2"/>
      <c r="M94" s="13"/>
    </row>
    <row r="95" spans="2:13" x14ac:dyDescent="0.25">
      <c r="B95" s="63"/>
      <c r="C95" s="2"/>
      <c r="D95" s="2"/>
      <c r="E95" s="2"/>
      <c r="F95" s="2"/>
      <c r="G95" s="2"/>
      <c r="H95" s="2"/>
      <c r="I95" s="2"/>
      <c r="J95" s="2"/>
      <c r="K95" s="2"/>
      <c r="L95" s="2"/>
      <c r="M95" s="13"/>
    </row>
    <row r="96" spans="2:13" x14ac:dyDescent="0.25">
      <c r="B96" s="63"/>
      <c r="C96" s="127" t="s">
        <v>74</v>
      </c>
      <c r="D96" s="106"/>
      <c r="E96" s="106"/>
      <c r="F96" s="106"/>
      <c r="G96" s="106"/>
      <c r="H96" s="106"/>
      <c r="I96" s="128"/>
      <c r="J96" s="2"/>
      <c r="K96" s="2"/>
      <c r="L96" s="2"/>
      <c r="M96" s="13"/>
    </row>
    <row r="97" spans="2:13" x14ac:dyDescent="0.25">
      <c r="B97" s="63"/>
      <c r="C97" s="16" t="s">
        <v>188</v>
      </c>
      <c r="D97" s="17" t="s">
        <v>117</v>
      </c>
      <c r="E97" s="17"/>
      <c r="F97" s="17"/>
      <c r="G97" s="111" t="s">
        <v>190</v>
      </c>
      <c r="H97" s="111" t="s">
        <v>189</v>
      </c>
      <c r="I97" s="112" t="s">
        <v>191</v>
      </c>
      <c r="J97" s="2"/>
      <c r="K97" s="2"/>
      <c r="L97" s="2"/>
      <c r="M97" s="13"/>
    </row>
    <row r="98" spans="2:13" x14ac:dyDescent="0.25">
      <c r="B98" s="63"/>
      <c r="C98" s="36">
        <v>2060</v>
      </c>
      <c r="D98" s="2" t="s">
        <v>38</v>
      </c>
      <c r="E98" s="2"/>
      <c r="F98" s="2"/>
      <c r="G98" s="47">
        <f>T13</f>
        <v>4000000</v>
      </c>
      <c r="H98" s="2"/>
      <c r="I98" s="49">
        <f t="shared" ref="I98:I102" si="4">SUM(G98:H98)</f>
        <v>4000000</v>
      </c>
      <c r="J98" s="2"/>
      <c r="K98" s="2"/>
      <c r="L98" s="2"/>
      <c r="M98" s="13"/>
    </row>
    <row r="99" spans="2:13" x14ac:dyDescent="0.25">
      <c r="B99" s="63"/>
      <c r="C99" s="36">
        <v>4020</v>
      </c>
      <c r="D99" s="2" t="s">
        <v>49</v>
      </c>
      <c r="E99" s="2"/>
      <c r="F99" s="2"/>
      <c r="G99" s="47">
        <f>T27</f>
        <v>250000</v>
      </c>
      <c r="H99" s="2"/>
      <c r="I99" s="49">
        <f t="shared" si="4"/>
        <v>250000</v>
      </c>
      <c r="J99" s="2"/>
      <c r="K99" s="2"/>
      <c r="L99" s="2"/>
      <c r="M99" s="13"/>
    </row>
    <row r="100" spans="2:13" x14ac:dyDescent="0.25">
      <c r="B100" s="63"/>
      <c r="C100" s="36">
        <v>5020</v>
      </c>
      <c r="D100" s="2" t="s">
        <v>53</v>
      </c>
      <c r="E100" s="2"/>
      <c r="F100" s="2"/>
      <c r="G100" s="47">
        <f>T32</f>
        <v>300000</v>
      </c>
      <c r="H100" s="2"/>
      <c r="I100" s="49">
        <f t="shared" si="4"/>
        <v>300000</v>
      </c>
      <c r="J100" s="2"/>
      <c r="K100" s="2"/>
      <c r="L100" s="2"/>
      <c r="M100" s="13"/>
    </row>
    <row r="101" spans="2:13" x14ac:dyDescent="0.25">
      <c r="B101" s="63"/>
      <c r="C101" s="36">
        <v>5040</v>
      </c>
      <c r="D101" s="2" t="s">
        <v>54</v>
      </c>
      <c r="E101" s="2"/>
      <c r="F101" s="2"/>
      <c r="G101" s="47">
        <f>T33</f>
        <v>275000</v>
      </c>
      <c r="H101" s="2"/>
      <c r="I101" s="49">
        <f t="shared" si="4"/>
        <v>275000</v>
      </c>
      <c r="J101" s="2"/>
      <c r="K101" s="2"/>
      <c r="L101" s="2"/>
      <c r="M101" s="13"/>
    </row>
    <row r="102" spans="2:13" x14ac:dyDescent="0.25">
      <c r="B102" s="63"/>
      <c r="C102" s="50">
        <v>5060</v>
      </c>
      <c r="D102" s="9" t="s">
        <v>55</v>
      </c>
      <c r="E102" s="9"/>
      <c r="F102" s="9"/>
      <c r="G102" s="43">
        <f>T34</f>
        <v>50000</v>
      </c>
      <c r="H102" s="9"/>
      <c r="I102" s="51">
        <f t="shared" si="4"/>
        <v>50000</v>
      </c>
      <c r="J102" s="2"/>
      <c r="K102" s="2"/>
      <c r="L102" s="2"/>
      <c r="M102" s="13"/>
    </row>
    <row r="103" spans="2:13" x14ac:dyDescent="0.25">
      <c r="B103" s="63"/>
      <c r="C103" s="8"/>
      <c r="D103" s="9" t="s">
        <v>210</v>
      </c>
      <c r="E103" s="9"/>
      <c r="F103" s="9"/>
      <c r="G103" s="43">
        <f>SUM(G98:G102)</f>
        <v>4875000</v>
      </c>
      <c r="H103" s="9"/>
      <c r="I103" s="129">
        <f>SUM(I98:I102)</f>
        <v>4875000</v>
      </c>
      <c r="J103" s="2"/>
      <c r="K103" s="2"/>
      <c r="L103" s="2"/>
      <c r="M103" s="13"/>
    </row>
    <row r="104" spans="2:13" x14ac:dyDescent="0.25">
      <c r="B104" s="63"/>
      <c r="C104" s="2"/>
      <c r="D104" s="2"/>
      <c r="E104" s="2"/>
      <c r="F104" s="2"/>
      <c r="G104" s="2"/>
      <c r="H104" s="2"/>
      <c r="I104" s="2"/>
      <c r="J104" s="2"/>
      <c r="K104" s="2"/>
      <c r="L104" s="2"/>
      <c r="M104" s="13"/>
    </row>
    <row r="105" spans="2:13" x14ac:dyDescent="0.25">
      <c r="B105" s="63"/>
      <c r="C105" s="2"/>
      <c r="D105" s="2"/>
      <c r="E105" s="2"/>
      <c r="F105" s="2"/>
      <c r="G105" s="2"/>
      <c r="H105" s="2"/>
      <c r="I105" s="2"/>
      <c r="J105" s="2"/>
      <c r="K105" s="2"/>
      <c r="L105" s="2"/>
      <c r="M105" s="13"/>
    </row>
    <row r="106" spans="2:13" x14ac:dyDescent="0.25">
      <c r="B106" s="63"/>
      <c r="C106" s="127" t="s">
        <v>211</v>
      </c>
      <c r="D106" s="106"/>
      <c r="E106" s="106"/>
      <c r="F106" s="106"/>
      <c r="G106" s="106"/>
      <c r="H106" s="106"/>
      <c r="I106" s="128"/>
      <c r="J106" s="2"/>
      <c r="K106" s="2"/>
      <c r="L106" s="2"/>
      <c r="M106" s="13"/>
    </row>
    <row r="107" spans="2:13" x14ac:dyDescent="0.25">
      <c r="B107" s="63"/>
      <c r="C107" s="16" t="s">
        <v>188</v>
      </c>
      <c r="D107" s="17" t="s">
        <v>117</v>
      </c>
      <c r="E107" s="17"/>
      <c r="F107" s="17"/>
      <c r="G107" s="111" t="s">
        <v>190</v>
      </c>
      <c r="H107" s="111" t="s">
        <v>189</v>
      </c>
      <c r="I107" s="112" t="s">
        <v>191</v>
      </c>
      <c r="J107" s="2"/>
      <c r="K107" s="2"/>
      <c r="L107" s="2"/>
      <c r="M107" s="13"/>
    </row>
    <row r="108" spans="2:13" x14ac:dyDescent="0.25">
      <c r="B108" s="63"/>
      <c r="C108" s="36">
        <v>2060</v>
      </c>
      <c r="D108" s="2" t="s">
        <v>38</v>
      </c>
      <c r="E108" s="2"/>
      <c r="F108" s="2"/>
      <c r="G108" s="47">
        <f>T13</f>
        <v>4000000</v>
      </c>
      <c r="H108" s="2"/>
      <c r="I108" s="49">
        <f t="shared" ref="I108:I113" si="5">SUM(G108:H108)</f>
        <v>4000000</v>
      </c>
      <c r="J108" s="2"/>
      <c r="K108" s="2"/>
      <c r="L108" s="2"/>
      <c r="M108" s="13"/>
    </row>
    <row r="109" spans="2:13" x14ac:dyDescent="0.25">
      <c r="B109" s="63"/>
      <c r="C109" s="36">
        <v>5040</v>
      </c>
      <c r="D109" s="2" t="s">
        <v>54</v>
      </c>
      <c r="E109" s="2"/>
      <c r="F109" s="2"/>
      <c r="G109" s="47">
        <f>T33</f>
        <v>275000</v>
      </c>
      <c r="H109" s="2"/>
      <c r="I109" s="49">
        <f t="shared" si="5"/>
        <v>275000</v>
      </c>
      <c r="J109" s="2"/>
      <c r="K109" s="2"/>
      <c r="L109" s="2"/>
      <c r="M109" s="13"/>
    </row>
    <row r="110" spans="2:13" x14ac:dyDescent="0.25">
      <c r="B110" s="63"/>
      <c r="C110" s="36">
        <v>5060</v>
      </c>
      <c r="D110" s="2" t="s">
        <v>55</v>
      </c>
      <c r="E110" s="2"/>
      <c r="F110" s="2"/>
      <c r="G110" s="47">
        <f>T34</f>
        <v>50000</v>
      </c>
      <c r="H110" s="2"/>
      <c r="I110" s="49">
        <f t="shared" si="5"/>
        <v>50000</v>
      </c>
      <c r="J110" s="2"/>
      <c r="K110" s="2"/>
      <c r="L110" s="2"/>
      <c r="M110" s="13"/>
    </row>
    <row r="111" spans="2:13" x14ac:dyDescent="0.25">
      <c r="B111" s="63"/>
      <c r="C111" s="12"/>
      <c r="D111" s="2" t="s">
        <v>212</v>
      </c>
      <c r="E111" s="2"/>
      <c r="F111" s="2"/>
      <c r="G111" s="47">
        <f>I80</f>
        <v>1099487.1794871795</v>
      </c>
      <c r="H111" s="2"/>
      <c r="I111" s="49">
        <f t="shared" si="5"/>
        <v>1099487.1794871795</v>
      </c>
      <c r="J111" s="2"/>
      <c r="K111" s="2"/>
      <c r="L111" s="2"/>
      <c r="M111" s="13"/>
    </row>
    <row r="112" spans="2:13" x14ac:dyDescent="0.25">
      <c r="B112" s="63"/>
      <c r="C112" s="12"/>
      <c r="D112" s="2" t="s">
        <v>213</v>
      </c>
      <c r="E112" s="2"/>
      <c r="F112" s="2"/>
      <c r="G112" s="47">
        <f>I83</f>
        <v>75589.743589743593</v>
      </c>
      <c r="H112" s="2"/>
      <c r="I112" s="49">
        <f t="shared" si="5"/>
        <v>75589.743589743593</v>
      </c>
      <c r="J112" s="2"/>
      <c r="K112" s="2"/>
      <c r="L112" s="2"/>
      <c r="M112" s="13"/>
    </row>
    <row r="113" spans="2:13" x14ac:dyDescent="0.25">
      <c r="B113" s="63"/>
      <c r="C113" s="12"/>
      <c r="D113" s="2" t="s">
        <v>214</v>
      </c>
      <c r="E113" s="2"/>
      <c r="F113" s="2"/>
      <c r="G113" s="47">
        <f>I84</f>
        <v>13743.589743589744</v>
      </c>
      <c r="H113" s="2"/>
      <c r="I113" s="49">
        <f t="shared" si="5"/>
        <v>13743.589743589744</v>
      </c>
      <c r="J113" s="2"/>
      <c r="K113" s="2"/>
      <c r="L113" s="2"/>
      <c r="M113" s="13"/>
    </row>
    <row r="114" spans="2:13" x14ac:dyDescent="0.25">
      <c r="B114" s="63"/>
      <c r="C114" s="102"/>
      <c r="D114" s="103" t="s">
        <v>215</v>
      </c>
      <c r="E114" s="103"/>
      <c r="F114" s="103"/>
      <c r="G114" s="130">
        <f>SUM(G108:G113)</f>
        <v>5513820.5128205139</v>
      </c>
      <c r="H114" s="103"/>
      <c r="I114" s="131">
        <f>SUM(I108:I113)</f>
        <v>5513820.5128205139</v>
      </c>
      <c r="J114" s="2"/>
      <c r="K114" s="2"/>
      <c r="L114" s="2"/>
      <c r="M114" s="13"/>
    </row>
    <row r="115" spans="2:13" x14ac:dyDescent="0.25">
      <c r="B115" s="63"/>
      <c r="C115" s="2"/>
      <c r="D115" s="2"/>
      <c r="E115" s="2"/>
      <c r="F115" s="2"/>
      <c r="G115" s="2"/>
      <c r="H115" s="2"/>
      <c r="I115" s="2"/>
      <c r="J115" s="2"/>
      <c r="K115" s="2"/>
      <c r="L115" s="2"/>
      <c r="M115" s="13"/>
    </row>
    <row r="116" spans="2:13" x14ac:dyDescent="0.25">
      <c r="B116" s="63"/>
      <c r="C116" s="127" t="s">
        <v>176</v>
      </c>
      <c r="D116" s="106"/>
      <c r="E116" s="106"/>
      <c r="F116" s="106"/>
      <c r="G116" s="106"/>
      <c r="H116" s="106"/>
      <c r="I116" s="128"/>
      <c r="J116" s="2"/>
      <c r="K116" s="2"/>
      <c r="L116" s="2"/>
      <c r="M116" s="13"/>
    </row>
    <row r="117" spans="2:13" x14ac:dyDescent="0.25">
      <c r="B117" s="63"/>
      <c r="C117" s="16" t="s">
        <v>188</v>
      </c>
      <c r="D117" s="17" t="s">
        <v>117</v>
      </c>
      <c r="E117" s="17"/>
      <c r="F117" s="17"/>
      <c r="G117" s="111" t="s">
        <v>190</v>
      </c>
      <c r="H117" s="111" t="s">
        <v>189</v>
      </c>
      <c r="I117" s="112" t="s">
        <v>191</v>
      </c>
      <c r="J117" s="2"/>
      <c r="K117" s="2"/>
      <c r="L117" s="2"/>
      <c r="M117" s="13"/>
    </row>
    <row r="118" spans="2:13" x14ac:dyDescent="0.25">
      <c r="B118" s="63"/>
      <c r="C118" s="36">
        <v>2020</v>
      </c>
      <c r="D118" s="31" t="s">
        <v>36</v>
      </c>
      <c r="E118" s="2"/>
      <c r="F118" s="2"/>
      <c r="G118" s="47">
        <f>T12</f>
        <v>50000</v>
      </c>
      <c r="H118" s="2"/>
      <c r="I118" s="49">
        <f t="shared" ref="I118:I122" si="6">SUM(G118:H118)</f>
        <v>50000</v>
      </c>
      <c r="J118" s="2"/>
      <c r="K118" s="2"/>
      <c r="L118" s="2"/>
      <c r="M118" s="13"/>
    </row>
    <row r="119" spans="2:13" x14ac:dyDescent="0.25">
      <c r="B119" s="63"/>
      <c r="C119" s="36">
        <v>2040</v>
      </c>
      <c r="D119" s="31" t="s">
        <v>37</v>
      </c>
      <c r="E119" s="2"/>
      <c r="F119" s="2"/>
      <c r="G119" s="47">
        <f>T11</f>
        <v>200000</v>
      </c>
      <c r="H119" s="2"/>
      <c r="I119" s="49">
        <f t="shared" si="6"/>
        <v>200000</v>
      </c>
      <c r="J119" s="2"/>
      <c r="K119" s="2"/>
      <c r="L119" s="2"/>
      <c r="M119" s="13"/>
    </row>
    <row r="120" spans="2:13" x14ac:dyDescent="0.25">
      <c r="B120" s="63"/>
      <c r="C120" s="36">
        <v>2060</v>
      </c>
      <c r="D120" s="31" t="s">
        <v>38</v>
      </c>
      <c r="E120" s="2"/>
      <c r="F120" s="2"/>
      <c r="G120" s="47">
        <f>T13</f>
        <v>4000000</v>
      </c>
      <c r="H120" s="2"/>
      <c r="I120" s="49">
        <f t="shared" si="6"/>
        <v>4000000</v>
      </c>
      <c r="J120" s="2"/>
      <c r="K120" s="2"/>
      <c r="L120" s="2"/>
      <c r="M120" s="13"/>
    </row>
    <row r="121" spans="2:13" x14ac:dyDescent="0.25">
      <c r="B121" s="63"/>
      <c r="C121" s="36">
        <v>6020</v>
      </c>
      <c r="D121" s="31" t="s">
        <v>66</v>
      </c>
      <c r="F121" s="2"/>
      <c r="G121" s="47">
        <f>T46</f>
        <v>50000</v>
      </c>
      <c r="H121" s="2"/>
      <c r="I121" s="49">
        <f t="shared" si="6"/>
        <v>50000</v>
      </c>
      <c r="J121" s="2"/>
      <c r="K121" s="2"/>
      <c r="L121" s="2"/>
      <c r="M121" s="13"/>
    </row>
    <row r="122" spans="2:13" x14ac:dyDescent="0.25">
      <c r="B122" s="63"/>
      <c r="C122" s="36"/>
      <c r="D122" s="2" t="s">
        <v>231</v>
      </c>
      <c r="E122" s="2"/>
      <c r="F122" s="2"/>
      <c r="G122" s="47">
        <f>SUM(J144:K144,J150:K150,J159:K159)</f>
        <v>1509862.1609604268</v>
      </c>
      <c r="H122" s="2"/>
      <c r="I122" s="49">
        <f t="shared" si="6"/>
        <v>1509862.1609604268</v>
      </c>
      <c r="J122" s="2"/>
      <c r="K122" s="2"/>
      <c r="L122" s="2"/>
      <c r="M122" s="13"/>
    </row>
    <row r="123" spans="2:13" x14ac:dyDescent="0.25">
      <c r="B123" s="63"/>
      <c r="C123" s="102"/>
      <c r="D123" s="103" t="s">
        <v>232</v>
      </c>
      <c r="E123" s="103"/>
      <c r="F123" s="103"/>
      <c r="G123" s="130">
        <f>SUM(G117:G122)</f>
        <v>5809862.1609604266</v>
      </c>
      <c r="H123" s="103"/>
      <c r="I123" s="131">
        <f>SUM(I117:I122)</f>
        <v>5809862.1609604266</v>
      </c>
      <c r="J123" s="2"/>
      <c r="K123" s="2"/>
      <c r="L123" s="2"/>
      <c r="M123" s="13"/>
    </row>
    <row r="124" spans="2:13" x14ac:dyDescent="0.25">
      <c r="B124" s="63"/>
      <c r="C124" s="2"/>
      <c r="D124" s="2"/>
      <c r="E124" s="2"/>
      <c r="F124" s="2"/>
      <c r="G124" s="2"/>
      <c r="H124" s="2"/>
      <c r="I124" s="2"/>
      <c r="J124" s="2"/>
      <c r="K124" s="2"/>
      <c r="L124" s="2"/>
      <c r="M124" s="13"/>
    </row>
    <row r="125" spans="2:13" x14ac:dyDescent="0.25">
      <c r="B125" s="123" t="s">
        <v>240</v>
      </c>
      <c r="C125" s="2"/>
      <c r="D125" s="2"/>
      <c r="E125" s="2"/>
      <c r="F125" s="2"/>
      <c r="G125" s="2"/>
      <c r="H125" s="2"/>
      <c r="I125" s="2"/>
      <c r="J125" s="2"/>
      <c r="K125" s="2"/>
      <c r="L125" s="2"/>
      <c r="M125" s="13"/>
    </row>
    <row r="126" spans="2:13" x14ac:dyDescent="0.25">
      <c r="B126" s="63"/>
      <c r="C126" s="216" t="s">
        <v>241</v>
      </c>
      <c r="D126" s="216"/>
      <c r="E126" s="216"/>
      <c r="F126" s="216"/>
      <c r="G126" s="216"/>
      <c r="H126" s="216"/>
      <c r="I126" s="216"/>
      <c r="J126" s="216"/>
      <c r="K126" s="216"/>
      <c r="L126" s="216"/>
      <c r="M126" s="13"/>
    </row>
    <row r="127" spans="2:13" x14ac:dyDescent="0.25">
      <c r="B127" s="63"/>
      <c r="C127" s="216"/>
      <c r="D127" s="216"/>
      <c r="E127" s="216"/>
      <c r="F127" s="216"/>
      <c r="G127" s="216"/>
      <c r="H127" s="216"/>
      <c r="I127" s="216"/>
      <c r="J127" s="216"/>
      <c r="K127" s="216"/>
      <c r="L127" s="216"/>
      <c r="M127" s="13"/>
    </row>
    <row r="128" spans="2:13" x14ac:dyDescent="0.25">
      <c r="B128" s="63"/>
      <c r="C128" s="216"/>
      <c r="D128" s="216"/>
      <c r="E128" s="216"/>
      <c r="F128" s="216"/>
      <c r="G128" s="216"/>
      <c r="H128" s="216"/>
      <c r="I128" s="216"/>
      <c r="J128" s="216"/>
      <c r="K128" s="216"/>
      <c r="L128" s="216"/>
      <c r="M128" s="13"/>
    </row>
    <row r="129" spans="2:13" x14ac:dyDescent="0.25">
      <c r="B129" s="63"/>
      <c r="C129" s="2"/>
      <c r="D129" s="2"/>
      <c r="E129" s="2"/>
      <c r="F129" s="2"/>
      <c r="G129" s="2"/>
      <c r="H129" s="2"/>
      <c r="I129" s="2"/>
      <c r="J129" s="2"/>
      <c r="K129" s="2"/>
      <c r="L129" s="2"/>
      <c r="M129" s="13"/>
    </row>
    <row r="130" spans="2:13" x14ac:dyDescent="0.25">
      <c r="B130" s="63"/>
      <c r="C130" s="2"/>
      <c r="D130" s="2"/>
      <c r="E130" s="2"/>
      <c r="F130" s="2"/>
      <c r="G130" s="2"/>
      <c r="H130" s="2"/>
      <c r="I130" s="2"/>
      <c r="J130" s="2"/>
      <c r="K130" s="2"/>
      <c r="L130" s="2"/>
      <c r="M130" s="13"/>
    </row>
    <row r="131" spans="2:13" x14ac:dyDescent="0.25">
      <c r="B131" s="123" t="s">
        <v>242</v>
      </c>
      <c r="C131" s="2"/>
      <c r="D131" s="2"/>
      <c r="E131" s="2"/>
      <c r="F131" s="2"/>
      <c r="G131" s="2"/>
      <c r="H131" s="2"/>
      <c r="I131" s="2"/>
      <c r="J131" s="2"/>
      <c r="K131" s="2"/>
      <c r="L131" s="2"/>
      <c r="M131" s="13"/>
    </row>
    <row r="132" spans="2:13" x14ac:dyDescent="0.25">
      <c r="B132" s="63"/>
      <c r="C132" s="138" t="s">
        <v>243</v>
      </c>
      <c r="D132" s="2"/>
      <c r="E132" s="2"/>
      <c r="F132" s="2"/>
      <c r="G132" s="2"/>
      <c r="H132" s="2"/>
      <c r="I132" s="2"/>
      <c r="J132" s="2"/>
      <c r="K132" s="2"/>
      <c r="L132" s="2"/>
      <c r="M132" s="13"/>
    </row>
    <row r="133" spans="2:13" x14ac:dyDescent="0.25">
      <c r="B133" s="63"/>
      <c r="C133" s="2"/>
      <c r="D133" s="2"/>
      <c r="E133" s="2"/>
      <c r="F133" s="2"/>
      <c r="G133" s="2"/>
      <c r="H133" s="2"/>
      <c r="I133" s="2"/>
      <c r="J133" s="2"/>
      <c r="K133" s="2"/>
      <c r="L133" s="2"/>
      <c r="M133" s="13"/>
    </row>
    <row r="134" spans="2:13" x14ac:dyDescent="0.25">
      <c r="B134" s="63"/>
      <c r="C134" s="2"/>
      <c r="D134" s="2"/>
      <c r="E134" s="2"/>
      <c r="F134" s="2"/>
      <c r="G134" s="2"/>
      <c r="H134" s="2"/>
      <c r="I134" s="2"/>
      <c r="J134" s="2"/>
      <c r="K134" s="2"/>
      <c r="L134" s="2"/>
      <c r="M134" s="13"/>
    </row>
    <row r="135" spans="2:13" x14ac:dyDescent="0.25">
      <c r="B135" s="123" t="s">
        <v>198</v>
      </c>
      <c r="C135" s="2"/>
      <c r="D135" s="2"/>
      <c r="E135" s="2"/>
      <c r="F135" s="2"/>
      <c r="G135" s="2"/>
      <c r="H135" s="2"/>
      <c r="I135" s="2"/>
      <c r="J135" s="2"/>
      <c r="K135" s="2"/>
      <c r="L135" s="2"/>
      <c r="M135" s="13"/>
    </row>
    <row r="136" spans="2:13" x14ac:dyDescent="0.25">
      <c r="B136" s="12"/>
      <c r="C136" s="138" t="s">
        <v>292</v>
      </c>
      <c r="D136" s="2"/>
      <c r="E136" s="2"/>
      <c r="F136" s="2"/>
      <c r="G136" s="2"/>
      <c r="H136" s="2"/>
      <c r="I136" s="2"/>
      <c r="J136" s="2"/>
      <c r="K136" s="2"/>
      <c r="M136" s="13"/>
    </row>
    <row r="137" spans="2:13" x14ac:dyDescent="0.25">
      <c r="B137" s="12"/>
      <c r="C137" s="2"/>
      <c r="D137" s="2"/>
      <c r="E137" s="2"/>
      <c r="F137" s="2"/>
      <c r="G137" s="2"/>
      <c r="H137" s="2"/>
      <c r="I137" s="2"/>
      <c r="J137" s="45"/>
      <c r="K137" s="45"/>
      <c r="L137" s="45"/>
      <c r="M137" s="13"/>
    </row>
    <row r="138" spans="2:13" x14ac:dyDescent="0.25">
      <c r="B138" s="12"/>
      <c r="C138" s="2"/>
      <c r="D138" s="2"/>
      <c r="E138" s="2"/>
      <c r="F138" s="2"/>
      <c r="G138" s="2"/>
      <c r="H138" s="2"/>
      <c r="I138" s="2"/>
      <c r="J138" s="45">
        <f>D32</f>
        <v>0.27487179487179486</v>
      </c>
      <c r="K138" s="45">
        <f>G32</f>
        <v>8.0473774524621108E-2</v>
      </c>
      <c r="L138" s="45">
        <f>J32</f>
        <v>0.21775694568809417</v>
      </c>
      <c r="M138" s="13"/>
    </row>
    <row r="139" spans="2:13" ht="15.75" thickBot="1" x14ac:dyDescent="0.3">
      <c r="B139" s="12"/>
      <c r="C139" s="124" t="s">
        <v>193</v>
      </c>
      <c r="D139" s="124" t="s">
        <v>195</v>
      </c>
      <c r="E139" s="124"/>
      <c r="F139" s="124" t="s">
        <v>209</v>
      </c>
      <c r="G139" s="125" t="s">
        <v>199</v>
      </c>
      <c r="H139" s="125" t="s">
        <v>37</v>
      </c>
      <c r="I139" s="125" t="s">
        <v>200</v>
      </c>
      <c r="J139" s="125" t="s">
        <v>140</v>
      </c>
      <c r="K139" s="125" t="s">
        <v>201</v>
      </c>
      <c r="L139" s="125" t="s">
        <v>52</v>
      </c>
      <c r="M139" s="126" t="s">
        <v>88</v>
      </c>
    </row>
    <row r="140" spans="2:13" ht="15.75" thickTop="1" x14ac:dyDescent="0.25">
      <c r="B140" s="12"/>
      <c r="C140" s="2"/>
      <c r="D140" s="2"/>
      <c r="E140" s="2"/>
      <c r="F140" s="2"/>
      <c r="G140" s="46"/>
      <c r="H140" s="46"/>
      <c r="I140" s="46"/>
      <c r="J140" s="46"/>
      <c r="K140" s="46"/>
      <c r="L140" s="46"/>
      <c r="M140" s="49"/>
    </row>
    <row r="141" spans="2:13" x14ac:dyDescent="0.25">
      <c r="B141" s="12"/>
      <c r="C141" s="2" t="s">
        <v>194</v>
      </c>
      <c r="D141" s="2" t="s">
        <v>217</v>
      </c>
      <c r="E141" s="2"/>
      <c r="F141" s="2" t="s">
        <v>220</v>
      </c>
      <c r="G141" s="46"/>
      <c r="H141" s="46"/>
      <c r="I141" s="46"/>
      <c r="J141" s="46"/>
      <c r="K141" s="46"/>
      <c r="L141" s="46"/>
      <c r="M141" s="49"/>
    </row>
    <row r="142" spans="2:13" x14ac:dyDescent="0.25">
      <c r="B142" s="12"/>
      <c r="C142" s="2"/>
      <c r="D142" s="24" t="s">
        <v>191</v>
      </c>
      <c r="E142" s="24"/>
      <c r="F142" s="24"/>
      <c r="G142" s="46">
        <v>1000000</v>
      </c>
      <c r="H142" s="46">
        <v>50000</v>
      </c>
      <c r="I142" s="46">
        <v>50000</v>
      </c>
      <c r="J142" s="46">
        <f>G142*$J$138</f>
        <v>274871.79487179487</v>
      </c>
      <c r="K142" s="46">
        <f>SUM(J142,G142)*$K$138</f>
        <v>102593.74536831184</v>
      </c>
      <c r="L142" s="46">
        <f>SUM(G142:K142)*$L$138</f>
        <v>321728.38340209564</v>
      </c>
      <c r="M142" s="49">
        <f>SUM(G142:L142)</f>
        <v>1799193.9236422025</v>
      </c>
    </row>
    <row r="143" spans="2:13" x14ac:dyDescent="0.25">
      <c r="B143" s="12"/>
      <c r="C143" s="9"/>
      <c r="D143" s="68" t="s">
        <v>196</v>
      </c>
      <c r="E143" s="68"/>
      <c r="F143" s="68"/>
      <c r="G143" s="42"/>
      <c r="H143" s="42">
        <v>50000</v>
      </c>
      <c r="I143" s="42"/>
      <c r="J143" s="42"/>
      <c r="K143" s="42"/>
      <c r="L143" s="42">
        <f>SUM(G143:K143)*$L$138</f>
        <v>10887.847284404708</v>
      </c>
      <c r="M143" s="51">
        <f>SUM(G143:L143)</f>
        <v>60887.847284404706</v>
      </c>
    </row>
    <row r="144" spans="2:13" x14ac:dyDescent="0.25">
      <c r="B144" s="12"/>
      <c r="C144" s="2" t="s">
        <v>197</v>
      </c>
      <c r="D144" s="2"/>
      <c r="E144" s="2"/>
      <c r="F144" s="2"/>
      <c r="G144" s="46">
        <f>SUM(G142:G143)</f>
        <v>1000000</v>
      </c>
      <c r="H144" s="46">
        <f t="shared" ref="H144:M144" si="7">SUM(H142:H143)</f>
        <v>100000</v>
      </c>
      <c r="I144" s="46">
        <f t="shared" si="7"/>
        <v>50000</v>
      </c>
      <c r="J144" s="46">
        <f t="shared" si="7"/>
        <v>274871.79487179487</v>
      </c>
      <c r="K144" s="46">
        <f t="shared" si="7"/>
        <v>102593.74536831184</v>
      </c>
      <c r="L144" s="46">
        <f t="shared" si="7"/>
        <v>332616.23068650038</v>
      </c>
      <c r="M144" s="49">
        <f t="shared" si="7"/>
        <v>1860081.7709266073</v>
      </c>
    </row>
    <row r="145" spans="2:13" x14ac:dyDescent="0.25">
      <c r="B145" s="12"/>
      <c r="C145" s="2"/>
      <c r="D145" s="2"/>
      <c r="E145" s="2"/>
      <c r="F145" s="2"/>
      <c r="G145" s="46"/>
      <c r="H145" s="46"/>
      <c r="I145" s="46"/>
      <c r="J145" s="46"/>
      <c r="K145" s="46"/>
      <c r="L145" s="46"/>
      <c r="M145" s="49"/>
    </row>
    <row r="146" spans="2:13" x14ac:dyDescent="0.25">
      <c r="B146" s="12"/>
      <c r="C146" s="2"/>
      <c r="D146" s="2"/>
      <c r="E146" s="2"/>
      <c r="F146" s="2"/>
      <c r="G146" s="46"/>
      <c r="H146" s="46"/>
      <c r="I146" s="46"/>
      <c r="J146" s="46"/>
      <c r="K146" s="46"/>
      <c r="L146" s="46"/>
      <c r="M146" s="49"/>
    </row>
    <row r="147" spans="2:13" x14ac:dyDescent="0.25">
      <c r="B147" s="12"/>
      <c r="C147" s="2" t="s">
        <v>216</v>
      </c>
      <c r="D147" s="2" t="s">
        <v>218</v>
      </c>
      <c r="E147" s="2"/>
      <c r="F147" s="2" t="s">
        <v>217</v>
      </c>
      <c r="G147" s="46"/>
      <c r="H147" s="46"/>
      <c r="I147" s="46"/>
      <c r="J147" s="46"/>
      <c r="K147" s="46"/>
      <c r="L147" s="46"/>
      <c r="M147" s="49"/>
    </row>
    <row r="148" spans="2:13" x14ac:dyDescent="0.25">
      <c r="B148" s="12"/>
      <c r="C148" s="2"/>
      <c r="D148" s="24" t="s">
        <v>191</v>
      </c>
      <c r="E148" s="2"/>
      <c r="F148" s="2"/>
      <c r="G148" s="46">
        <v>2000000</v>
      </c>
      <c r="H148" s="46">
        <v>100000</v>
      </c>
      <c r="I148" s="46"/>
      <c r="J148" s="46">
        <f>G148*$J$138</f>
        <v>549743.58974358975</v>
      </c>
      <c r="K148" s="46">
        <f>SUM(J148,G148)*$K$138</f>
        <v>205187.49073662367</v>
      </c>
      <c r="L148" s="46">
        <f>SUM(G148:K148)*$L$138</f>
        <v>621681.07223538193</v>
      </c>
      <c r="M148" s="49">
        <f>SUM(G148:L148)</f>
        <v>3476612.1527155954</v>
      </c>
    </row>
    <row r="149" spans="2:13" x14ac:dyDescent="0.25">
      <c r="B149" s="12"/>
      <c r="C149" s="9"/>
      <c r="D149" s="68" t="s">
        <v>196</v>
      </c>
      <c r="E149" s="9"/>
      <c r="F149" s="9"/>
      <c r="G149" s="42"/>
      <c r="H149" s="42"/>
      <c r="I149" s="42"/>
      <c r="J149" s="42"/>
      <c r="K149" s="42"/>
      <c r="L149" s="42">
        <f>SUM(G149:K149)*$L$138</f>
        <v>0</v>
      </c>
      <c r="M149" s="51">
        <f>SUM(G149:L149)</f>
        <v>0</v>
      </c>
    </row>
    <row r="150" spans="2:13" x14ac:dyDescent="0.25">
      <c r="B150" s="12"/>
      <c r="C150" s="2" t="s">
        <v>219</v>
      </c>
      <c r="D150" s="2"/>
      <c r="E150" s="2"/>
      <c r="F150" s="2"/>
      <c r="G150" s="46">
        <f>SUM(G148:G149)</f>
        <v>2000000</v>
      </c>
      <c r="H150" s="46">
        <f t="shared" ref="H150" si="8">SUM(H148:H149)</f>
        <v>100000</v>
      </c>
      <c r="I150" s="46">
        <f t="shared" ref="I150" si="9">SUM(I148:I149)</f>
        <v>0</v>
      </c>
      <c r="J150" s="46">
        <f t="shared" ref="J150" si="10">SUM(J148:J149)</f>
        <v>549743.58974358975</v>
      </c>
      <c r="K150" s="46">
        <f t="shared" ref="K150:M150" si="11">SUM(K148:K149)</f>
        <v>205187.49073662367</v>
      </c>
      <c r="L150" s="46">
        <f t="shared" si="11"/>
        <v>621681.07223538193</v>
      </c>
      <c r="M150" s="49">
        <f t="shared" si="11"/>
        <v>3476612.1527155954</v>
      </c>
    </row>
    <row r="151" spans="2:13" x14ac:dyDescent="0.25">
      <c r="B151" s="12"/>
      <c r="C151" s="2"/>
      <c r="D151" s="2"/>
      <c r="E151" s="2"/>
      <c r="F151" s="2"/>
      <c r="G151" s="46"/>
      <c r="H151" s="46"/>
      <c r="I151" s="46"/>
      <c r="J151" s="46"/>
      <c r="K151" s="46"/>
      <c r="L151" s="46"/>
      <c r="M151" s="49"/>
    </row>
    <row r="152" spans="2:13" x14ac:dyDescent="0.25">
      <c r="B152" s="12"/>
      <c r="C152" s="2"/>
      <c r="D152" s="24" t="s">
        <v>191</v>
      </c>
      <c r="E152" s="2"/>
      <c r="F152" s="2"/>
      <c r="G152" s="46"/>
      <c r="H152" s="46"/>
      <c r="I152" s="46"/>
      <c r="J152" s="46"/>
      <c r="K152" s="46"/>
      <c r="L152" s="46"/>
      <c r="M152" s="49"/>
    </row>
    <row r="153" spans="2:13" x14ac:dyDescent="0.25">
      <c r="B153" s="12"/>
      <c r="C153" s="9"/>
      <c r="D153" s="68" t="s">
        <v>196</v>
      </c>
      <c r="E153" s="9"/>
      <c r="F153" s="9"/>
      <c r="G153" s="42"/>
      <c r="H153" s="42"/>
      <c r="I153" s="42"/>
      <c r="J153" s="42"/>
      <c r="K153" s="42"/>
      <c r="L153" s="42"/>
      <c r="M153" s="51"/>
    </row>
    <row r="154" spans="2:13" x14ac:dyDescent="0.25">
      <c r="B154" s="12"/>
      <c r="C154" s="2" t="s">
        <v>221</v>
      </c>
      <c r="D154" s="2"/>
      <c r="E154" s="2"/>
      <c r="F154" s="2"/>
      <c r="G154" s="46">
        <f>SUM(G152:G153)</f>
        <v>0</v>
      </c>
      <c r="H154" s="46">
        <f t="shared" ref="H154" si="12">SUM(H152:H153)</f>
        <v>0</v>
      </c>
      <c r="I154" s="46">
        <f t="shared" ref="I154" si="13">SUM(I152:I153)</f>
        <v>0</v>
      </c>
      <c r="J154" s="46">
        <f t="shared" ref="J154" si="14">SUM(J152:J153)</f>
        <v>0</v>
      </c>
      <c r="K154" s="46">
        <f t="shared" ref="K154" si="15">SUM(K152:K153)</f>
        <v>0</v>
      </c>
      <c r="L154" s="46">
        <f t="shared" ref="L154" si="16">SUM(L152:L153)</f>
        <v>0</v>
      </c>
      <c r="M154" s="49">
        <f t="shared" ref="M154" si="17">SUM(M152:M153)</f>
        <v>0</v>
      </c>
    </row>
    <row r="155" spans="2:13" x14ac:dyDescent="0.25">
      <c r="B155" s="12"/>
      <c r="C155" s="2"/>
      <c r="D155" s="2"/>
      <c r="E155" s="2"/>
      <c r="F155" s="2"/>
      <c r="G155" s="46"/>
      <c r="H155" s="46"/>
      <c r="I155" s="46"/>
      <c r="J155" s="46"/>
      <c r="K155" s="46"/>
      <c r="L155" s="46"/>
      <c r="M155" s="49"/>
    </row>
    <row r="156" spans="2:13" x14ac:dyDescent="0.25">
      <c r="B156" s="12"/>
      <c r="C156" s="2" t="s">
        <v>223</v>
      </c>
      <c r="D156" s="2"/>
      <c r="E156" s="2"/>
      <c r="F156" s="2"/>
      <c r="G156" s="46"/>
      <c r="H156" s="46"/>
      <c r="I156" s="46"/>
      <c r="J156" s="46"/>
      <c r="K156" s="46"/>
      <c r="L156" s="46"/>
      <c r="M156" s="49"/>
    </row>
    <row r="157" spans="2:13" x14ac:dyDescent="0.25">
      <c r="B157" s="12"/>
      <c r="C157" s="2"/>
      <c r="D157" s="24" t="s">
        <v>191</v>
      </c>
      <c r="E157" s="2"/>
      <c r="F157" s="2"/>
      <c r="G157" s="46">
        <v>1000000</v>
      </c>
      <c r="H157" s="46">
        <v>50000</v>
      </c>
      <c r="I157" s="46"/>
      <c r="J157" s="46">
        <f>G157*$J$138</f>
        <v>274871.79487179487</v>
      </c>
      <c r="K157" s="46">
        <f>SUM(J157,G157)*$K$138</f>
        <v>102593.74536831184</v>
      </c>
      <c r="L157" s="46">
        <f>SUM(G157:K157)*$L$138</f>
        <v>310840.53611769096</v>
      </c>
      <c r="M157" s="49">
        <f>SUM(G157:L157)</f>
        <v>1738306.0763577977</v>
      </c>
    </row>
    <row r="158" spans="2:13" x14ac:dyDescent="0.25">
      <c r="B158" s="12"/>
      <c r="C158" s="9"/>
      <c r="D158" s="68" t="s">
        <v>196</v>
      </c>
      <c r="E158" s="9"/>
      <c r="F158" s="9"/>
      <c r="G158" s="42"/>
      <c r="H158" s="42"/>
      <c r="I158" s="42"/>
      <c r="J158" s="42"/>
      <c r="K158" s="42"/>
      <c r="L158" s="42">
        <f>SUM(G158:K158)*$L$138</f>
        <v>0</v>
      </c>
      <c r="M158" s="51">
        <f>SUM(G158:L158)</f>
        <v>0</v>
      </c>
    </row>
    <row r="159" spans="2:13" x14ac:dyDescent="0.25">
      <c r="B159" s="12"/>
      <c r="C159" s="2" t="s">
        <v>222</v>
      </c>
      <c r="D159" s="2"/>
      <c r="E159" s="2"/>
      <c r="F159" s="2"/>
      <c r="G159" s="46">
        <f>SUM(G157:G158)</f>
        <v>1000000</v>
      </c>
      <c r="H159" s="46">
        <f t="shared" ref="H159" si="18">SUM(H157:H158)</f>
        <v>50000</v>
      </c>
      <c r="I159" s="46">
        <f t="shared" ref="I159" si="19">SUM(I157:I158)</f>
        <v>0</v>
      </c>
      <c r="J159" s="46">
        <f t="shared" ref="J159" si="20">SUM(J157:J158)</f>
        <v>274871.79487179487</v>
      </c>
      <c r="K159" s="46">
        <f t="shared" ref="K159:M159" si="21">SUM(K157:K158)</f>
        <v>102593.74536831184</v>
      </c>
      <c r="L159" s="46">
        <f t="shared" si="21"/>
        <v>310840.53611769096</v>
      </c>
      <c r="M159" s="49">
        <f t="shared" si="21"/>
        <v>1738306.0763577977</v>
      </c>
    </row>
    <row r="160" spans="2:13" x14ac:dyDescent="0.25">
      <c r="B160" s="12"/>
      <c r="C160" s="2"/>
      <c r="D160" s="2"/>
      <c r="E160" s="2"/>
      <c r="F160" s="2"/>
      <c r="G160" s="2"/>
      <c r="H160" s="2"/>
      <c r="I160" s="2"/>
      <c r="J160" s="2"/>
      <c r="K160" s="2"/>
      <c r="L160" s="2"/>
      <c r="M160" s="13"/>
    </row>
    <row r="161" spans="2:13" x14ac:dyDescent="0.25">
      <c r="B161" s="12"/>
      <c r="C161" s="2"/>
      <c r="D161" s="2"/>
      <c r="E161" s="2"/>
      <c r="F161" s="2"/>
      <c r="G161" s="2"/>
      <c r="H161" s="2"/>
      <c r="I161" s="2"/>
      <c r="J161" s="2"/>
      <c r="K161" s="2"/>
      <c r="L161" s="2"/>
      <c r="M161" s="13"/>
    </row>
    <row r="162" spans="2:13" ht="15.75" thickBot="1" x14ac:dyDescent="0.3">
      <c r="B162" s="12"/>
      <c r="C162" s="58" t="s">
        <v>233</v>
      </c>
      <c r="D162" s="58"/>
      <c r="E162" s="58"/>
      <c r="F162" s="58"/>
      <c r="G162" s="59">
        <f>SUM(G141:G161)/2</f>
        <v>4000000</v>
      </c>
      <c r="H162" s="59">
        <f t="shared" ref="H162:M162" si="22">SUM(H141:H161)/2</f>
        <v>250000</v>
      </c>
      <c r="I162" s="59">
        <f t="shared" si="22"/>
        <v>50000</v>
      </c>
      <c r="J162" s="59">
        <f t="shared" si="22"/>
        <v>1099487.1794871795</v>
      </c>
      <c r="K162" s="59">
        <f t="shared" si="22"/>
        <v>410374.9814732474</v>
      </c>
      <c r="L162" s="59">
        <f t="shared" si="22"/>
        <v>1265137.8390395732</v>
      </c>
      <c r="M162" s="60">
        <f t="shared" si="22"/>
        <v>7075000</v>
      </c>
    </row>
    <row r="163" spans="2:13" ht="15.75" thickTop="1" x14ac:dyDescent="0.25">
      <c r="B163" s="12"/>
      <c r="C163" s="2"/>
      <c r="D163" s="2"/>
      <c r="E163" s="2"/>
      <c r="F163" s="2"/>
      <c r="G163" s="46"/>
      <c r="H163" s="46"/>
      <c r="I163" s="46"/>
      <c r="J163" s="46"/>
      <c r="K163" s="46"/>
      <c r="L163" s="46"/>
      <c r="M163" s="49"/>
    </row>
    <row r="164" spans="2:13" x14ac:dyDescent="0.25">
      <c r="B164" s="12"/>
      <c r="C164" s="2" t="s">
        <v>224</v>
      </c>
      <c r="D164" s="2"/>
      <c r="E164" s="2"/>
      <c r="F164" s="2"/>
      <c r="G164" s="46">
        <f>T33</f>
        <v>275000</v>
      </c>
      <c r="H164" s="46"/>
      <c r="I164" s="46"/>
      <c r="J164" s="46">
        <f>G164*$J$138</f>
        <v>75589.743589743593</v>
      </c>
      <c r="K164" s="46">
        <f>SUM(J164,G164)*$K$138</f>
        <v>28213.279976285758</v>
      </c>
      <c r="L164" s="46"/>
      <c r="M164" s="49"/>
    </row>
    <row r="165" spans="2:13" x14ac:dyDescent="0.25">
      <c r="B165" s="12"/>
      <c r="C165" s="9" t="s">
        <v>225</v>
      </c>
      <c r="D165" s="9"/>
      <c r="E165" s="9"/>
      <c r="F165" s="9"/>
      <c r="G165" s="42">
        <f>T34</f>
        <v>50000</v>
      </c>
      <c r="H165" s="42"/>
      <c r="I165" s="42"/>
      <c r="J165" s="42">
        <f>G165*$J$138</f>
        <v>13743.589743589742</v>
      </c>
      <c r="K165" s="42">
        <f>SUM(J165,G165)*$K$138</f>
        <v>5129.6872684155915</v>
      </c>
      <c r="L165" s="46"/>
      <c r="M165" s="49"/>
    </row>
    <row r="166" spans="2:13" x14ac:dyDescent="0.25">
      <c r="B166" s="12"/>
      <c r="C166" s="2" t="s">
        <v>226</v>
      </c>
      <c r="D166" s="2"/>
      <c r="E166" s="2"/>
      <c r="F166" s="2"/>
      <c r="G166" s="46">
        <f>SUM(G164:G165)</f>
        <v>325000</v>
      </c>
      <c r="H166" s="46">
        <f t="shared" ref="H166" si="23">SUM(H164:H165)</f>
        <v>0</v>
      </c>
      <c r="I166" s="46">
        <f t="shared" ref="I166" si="24">SUM(I164:I165)</f>
        <v>0</v>
      </c>
      <c r="J166" s="46">
        <f t="shared" ref="J166" si="25">SUM(J164:J165)</f>
        <v>89333.333333333343</v>
      </c>
      <c r="K166" s="46">
        <f t="shared" ref="K166" si="26">SUM(K164:K165)</f>
        <v>33342.967244701351</v>
      </c>
      <c r="L166" s="46"/>
      <c r="M166" s="49"/>
    </row>
    <row r="167" spans="2:13" x14ac:dyDescent="0.25">
      <c r="B167" s="12"/>
      <c r="C167" s="2"/>
      <c r="D167" s="2"/>
      <c r="E167" s="2"/>
      <c r="F167" s="2"/>
      <c r="G167" s="46"/>
      <c r="H167" s="46"/>
      <c r="I167" s="46"/>
      <c r="J167" s="46"/>
      <c r="K167" s="46"/>
      <c r="L167" s="46"/>
      <c r="M167" s="49"/>
    </row>
    <row r="168" spans="2:13" ht="15.75" thickBot="1" x14ac:dyDescent="0.3">
      <c r="B168" s="12"/>
      <c r="C168" s="58" t="s">
        <v>227</v>
      </c>
      <c r="D168" s="58"/>
      <c r="E168" s="58"/>
      <c r="F168" s="58"/>
      <c r="G168" s="59">
        <f>SUM(G162,G166)</f>
        <v>4325000</v>
      </c>
      <c r="H168" s="59">
        <f>SUM(H162,H166)</f>
        <v>250000</v>
      </c>
      <c r="I168" s="59">
        <f>SUM(I162,I166)</f>
        <v>50000</v>
      </c>
      <c r="J168" s="59">
        <f>SUM(J162,J166)</f>
        <v>1188820.5128205128</v>
      </c>
      <c r="K168" s="59">
        <f>SUM(K162,K166)</f>
        <v>443717.94871794875</v>
      </c>
      <c r="L168" s="46"/>
      <c r="M168" s="49"/>
    </row>
    <row r="169" spans="2:13" ht="15.75" thickTop="1" x14ac:dyDescent="0.25">
      <c r="B169" s="12"/>
      <c r="C169" s="2"/>
      <c r="D169" s="2"/>
      <c r="E169" s="2"/>
      <c r="F169" s="2"/>
      <c r="G169" s="47"/>
      <c r="H169" s="2"/>
      <c r="I169" s="2"/>
      <c r="J169" s="2"/>
      <c r="K169" s="2"/>
      <c r="L169" s="2"/>
      <c r="M169" s="13"/>
    </row>
    <row r="170" spans="2:13" x14ac:dyDescent="0.25">
      <c r="B170" s="12"/>
      <c r="C170" s="2"/>
      <c r="D170" s="2"/>
      <c r="E170" s="2"/>
      <c r="F170" s="2"/>
      <c r="G170" s="2"/>
      <c r="H170" s="2"/>
      <c r="I170" s="2"/>
      <c r="J170" s="2"/>
      <c r="K170" s="2"/>
      <c r="L170" s="2"/>
      <c r="M170" s="13"/>
    </row>
    <row r="171" spans="2:13" x14ac:dyDescent="0.25">
      <c r="B171" s="218" t="s">
        <v>315</v>
      </c>
      <c r="C171" s="219"/>
      <c r="D171" s="219"/>
      <c r="E171" s="219"/>
      <c r="F171" s="219"/>
      <c r="G171" s="219"/>
      <c r="H171" s="219"/>
      <c r="I171" s="219"/>
      <c r="J171" s="219"/>
      <c r="K171" s="219"/>
      <c r="L171" s="219"/>
      <c r="M171" s="220"/>
    </row>
    <row r="172" spans="2:13" x14ac:dyDescent="0.25">
      <c r="B172" s="218"/>
      <c r="C172" s="219"/>
      <c r="D172" s="219"/>
      <c r="E172" s="219"/>
      <c r="F172" s="219"/>
      <c r="G172" s="219"/>
      <c r="H172" s="219"/>
      <c r="I172" s="219"/>
      <c r="J172" s="219"/>
      <c r="K172" s="219"/>
      <c r="L172" s="219"/>
      <c r="M172" s="220"/>
    </row>
    <row r="173" spans="2:13" x14ac:dyDescent="0.25">
      <c r="B173" s="12"/>
      <c r="C173" s="2"/>
      <c r="D173" s="2"/>
      <c r="E173" s="2"/>
      <c r="F173" s="2"/>
      <c r="G173" s="2"/>
      <c r="H173" s="2"/>
      <c r="I173" s="2"/>
      <c r="J173" s="2"/>
      <c r="K173" s="2"/>
      <c r="L173" s="2"/>
      <c r="M173" s="13"/>
    </row>
    <row r="174" spans="2:13" x14ac:dyDescent="0.25">
      <c r="B174" s="123" t="s">
        <v>293</v>
      </c>
      <c r="C174" s="2"/>
      <c r="D174" s="2"/>
      <c r="E174" s="2"/>
      <c r="F174" s="2"/>
      <c r="G174" s="2"/>
      <c r="H174" s="2"/>
      <c r="I174" s="2"/>
      <c r="J174" s="2"/>
      <c r="K174" s="2"/>
      <c r="L174" s="2"/>
      <c r="M174" s="13"/>
    </row>
    <row r="175" spans="2:13" x14ac:dyDescent="0.25">
      <c r="B175" s="12"/>
      <c r="C175" s="216" t="s">
        <v>294</v>
      </c>
      <c r="D175" s="216"/>
      <c r="E175" s="216"/>
      <c r="F175" s="216"/>
      <c r="G175" s="216"/>
      <c r="H175" s="216"/>
      <c r="I175" s="216"/>
      <c r="J175" s="216"/>
      <c r="K175" s="216"/>
      <c r="L175" s="216"/>
      <c r="M175" s="217"/>
    </row>
    <row r="176" spans="2:13" x14ac:dyDescent="0.25">
      <c r="B176" s="12"/>
      <c r="C176" s="216"/>
      <c r="D176" s="216"/>
      <c r="E176" s="216"/>
      <c r="F176" s="216"/>
      <c r="G176" s="216"/>
      <c r="H176" s="216"/>
      <c r="I176" s="216"/>
      <c r="J176" s="216"/>
      <c r="K176" s="216"/>
      <c r="L176" s="216"/>
      <c r="M176" s="217"/>
    </row>
    <row r="177" spans="2:13" x14ac:dyDescent="0.25">
      <c r="B177" s="12"/>
      <c r="C177" s="216"/>
      <c r="D177" s="216"/>
      <c r="E177" s="216"/>
      <c r="F177" s="216"/>
      <c r="G177" s="216"/>
      <c r="H177" s="216"/>
      <c r="I177" s="216"/>
      <c r="J177" s="216"/>
      <c r="K177" s="216"/>
      <c r="L177" s="216"/>
      <c r="M177" s="217"/>
    </row>
    <row r="178" spans="2:13" x14ac:dyDescent="0.25">
      <c r="B178" s="123" t="s">
        <v>244</v>
      </c>
      <c r="C178" s="2"/>
      <c r="D178" s="2"/>
      <c r="E178" s="2"/>
      <c r="F178" s="2"/>
      <c r="G178" s="2"/>
      <c r="H178" s="2"/>
      <c r="I178" s="2"/>
      <c r="J178" s="2"/>
      <c r="K178" s="2"/>
      <c r="L178" s="2"/>
      <c r="M178" s="13"/>
    </row>
    <row r="179" spans="2:13" x14ac:dyDescent="0.25">
      <c r="B179" s="12"/>
      <c r="C179" s="216" t="s">
        <v>246</v>
      </c>
      <c r="D179" s="216"/>
      <c r="E179" s="216"/>
      <c r="F179" s="216"/>
      <c r="G179" s="216"/>
      <c r="H179" s="216"/>
      <c r="I179" s="216"/>
      <c r="J179" s="216"/>
      <c r="K179" s="216"/>
      <c r="L179" s="216"/>
      <c r="M179" s="217"/>
    </row>
    <row r="180" spans="2:13" x14ac:dyDescent="0.25">
      <c r="B180" s="12"/>
      <c r="C180" s="216"/>
      <c r="D180" s="216"/>
      <c r="E180" s="216"/>
      <c r="F180" s="216"/>
      <c r="G180" s="216"/>
      <c r="H180" s="216"/>
      <c r="I180" s="216"/>
      <c r="J180" s="216"/>
      <c r="K180" s="216"/>
      <c r="L180" s="216"/>
      <c r="M180" s="217"/>
    </row>
    <row r="181" spans="2:13" x14ac:dyDescent="0.25">
      <c r="B181" s="12"/>
      <c r="C181" s="216"/>
      <c r="D181" s="216"/>
      <c r="E181" s="216"/>
      <c r="F181" s="216"/>
      <c r="G181" s="216"/>
      <c r="H181" s="216"/>
      <c r="I181" s="216"/>
      <c r="J181" s="216"/>
      <c r="K181" s="216"/>
      <c r="L181" s="216"/>
      <c r="M181" s="217"/>
    </row>
    <row r="182" spans="2:13" x14ac:dyDescent="0.25">
      <c r="B182" s="123" t="s">
        <v>245</v>
      </c>
      <c r="C182" s="2"/>
      <c r="D182" s="2"/>
      <c r="E182" s="2"/>
      <c r="F182" s="2"/>
      <c r="G182" s="2"/>
      <c r="H182" s="2"/>
      <c r="I182" s="2"/>
      <c r="J182" s="2"/>
      <c r="K182" s="2"/>
      <c r="L182" s="2"/>
      <c r="M182" s="13"/>
    </row>
    <row r="183" spans="2:13" ht="15" customHeight="1" x14ac:dyDescent="0.25">
      <c r="B183" s="12"/>
      <c r="C183" s="141" t="s">
        <v>295</v>
      </c>
      <c r="D183" s="139"/>
      <c r="E183" s="139"/>
      <c r="F183" s="139"/>
      <c r="G183" s="139"/>
      <c r="H183" s="139"/>
      <c r="I183" s="139"/>
      <c r="J183" s="139"/>
      <c r="K183" s="139"/>
      <c r="L183" s="139"/>
      <c r="M183" s="140"/>
    </row>
    <row r="184" spans="2:13" x14ac:dyDescent="0.25">
      <c r="B184" s="12"/>
      <c r="C184" s="2"/>
      <c r="D184" s="2"/>
      <c r="E184" s="2"/>
      <c r="F184" s="2"/>
      <c r="G184" s="2"/>
      <c r="H184" s="2"/>
      <c r="I184" s="2"/>
      <c r="J184" s="2"/>
      <c r="K184" s="2"/>
      <c r="L184" s="2"/>
      <c r="M184" s="13"/>
    </row>
    <row r="185" spans="2:13" x14ac:dyDescent="0.25">
      <c r="B185" s="123" t="s">
        <v>296</v>
      </c>
      <c r="C185" s="2"/>
      <c r="D185" s="2"/>
      <c r="E185" s="2"/>
      <c r="F185" s="2"/>
      <c r="G185" s="2"/>
      <c r="H185" s="2"/>
      <c r="I185" s="2"/>
      <c r="J185" s="2"/>
      <c r="K185" s="2"/>
      <c r="L185" s="2"/>
      <c r="M185" s="13"/>
    </row>
    <row r="186" spans="2:13" ht="15" customHeight="1" x14ac:dyDescent="0.25">
      <c r="B186" s="12"/>
      <c r="C186" s="141" t="s">
        <v>247</v>
      </c>
      <c r="D186" s="141"/>
      <c r="E186" s="141"/>
      <c r="F186" s="141"/>
      <c r="G186" s="141"/>
      <c r="H186" s="141"/>
      <c r="I186" s="141"/>
      <c r="J186" s="141"/>
      <c r="K186" s="141"/>
      <c r="L186" s="141"/>
      <c r="M186" s="142"/>
    </row>
    <row r="187" spans="2:13" x14ac:dyDescent="0.25">
      <c r="B187" s="12"/>
      <c r="C187" s="141"/>
      <c r="D187" s="141"/>
      <c r="E187" s="141"/>
      <c r="F187" s="141"/>
      <c r="G187" s="141"/>
      <c r="H187" s="141"/>
      <c r="I187" s="141"/>
      <c r="J187" s="141"/>
      <c r="K187" s="141"/>
      <c r="L187" s="141"/>
      <c r="M187" s="142"/>
    </row>
    <row r="188" spans="2:13" x14ac:dyDescent="0.25">
      <c r="B188" s="123" t="s">
        <v>248</v>
      </c>
      <c r="C188" s="2"/>
      <c r="D188" s="2"/>
      <c r="E188" s="2"/>
      <c r="F188" s="2"/>
      <c r="G188" s="2"/>
      <c r="H188" s="2"/>
      <c r="I188" s="2"/>
      <c r="J188" s="2"/>
      <c r="K188" s="2"/>
      <c r="L188" s="2"/>
      <c r="M188" s="13"/>
    </row>
    <row r="189" spans="2:13" x14ac:dyDescent="0.25">
      <c r="B189" s="12"/>
      <c r="C189" s="216" t="s">
        <v>249</v>
      </c>
      <c r="D189" s="216"/>
      <c r="E189" s="216"/>
      <c r="F189" s="216"/>
      <c r="G189" s="216"/>
      <c r="H189" s="216"/>
      <c r="I189" s="216"/>
      <c r="J189" s="216"/>
      <c r="K189" s="216"/>
      <c r="L189" s="216"/>
      <c r="M189" s="217"/>
    </row>
    <row r="190" spans="2:13" x14ac:dyDescent="0.25">
      <c r="B190" s="12"/>
      <c r="C190" s="216"/>
      <c r="D190" s="216"/>
      <c r="E190" s="216"/>
      <c r="F190" s="216"/>
      <c r="G190" s="216"/>
      <c r="H190" s="216"/>
      <c r="I190" s="216"/>
      <c r="J190" s="216"/>
      <c r="K190" s="216"/>
      <c r="L190" s="216"/>
      <c r="M190" s="217"/>
    </row>
    <row r="191" spans="2:13" x14ac:dyDescent="0.25">
      <c r="B191" s="12"/>
      <c r="C191" s="2"/>
      <c r="D191" s="2"/>
      <c r="E191" s="2"/>
      <c r="F191" s="2"/>
      <c r="G191" s="2"/>
      <c r="H191" s="2"/>
      <c r="I191" s="2"/>
      <c r="J191" s="2"/>
      <c r="K191" s="2"/>
      <c r="L191" s="2"/>
      <c r="M191" s="13"/>
    </row>
    <row r="192" spans="2:13" x14ac:dyDescent="0.25">
      <c r="B192" s="123" t="s">
        <v>250</v>
      </c>
      <c r="C192" s="2"/>
      <c r="D192" s="2"/>
      <c r="E192" s="2"/>
      <c r="F192" s="2"/>
      <c r="G192" s="2"/>
      <c r="H192" s="2"/>
      <c r="I192" s="2"/>
      <c r="J192" s="2"/>
      <c r="K192" s="2"/>
      <c r="L192" s="2"/>
      <c r="M192" s="13"/>
    </row>
    <row r="193" spans="2:13" x14ac:dyDescent="0.25">
      <c r="B193" s="12"/>
      <c r="C193" s="214" t="s">
        <v>297</v>
      </c>
      <c r="D193" s="214"/>
      <c r="E193" s="214"/>
      <c r="F193" s="214"/>
      <c r="G193" s="214"/>
      <c r="H193" s="214"/>
      <c r="I193" s="214"/>
      <c r="J193" s="214"/>
      <c r="K193" s="214"/>
      <c r="L193" s="214"/>
      <c r="M193" s="215"/>
    </row>
    <row r="194" spans="2:13" x14ac:dyDescent="0.25">
      <c r="B194" s="12"/>
      <c r="C194" s="214"/>
      <c r="D194" s="214"/>
      <c r="E194" s="214"/>
      <c r="F194" s="214"/>
      <c r="G194" s="214"/>
      <c r="H194" s="214"/>
      <c r="I194" s="214"/>
      <c r="J194" s="214"/>
      <c r="K194" s="214"/>
      <c r="L194" s="214"/>
      <c r="M194" s="215"/>
    </row>
    <row r="195" spans="2:13" x14ac:dyDescent="0.25">
      <c r="B195" s="12"/>
      <c r="C195" s="2"/>
      <c r="D195" s="2"/>
      <c r="E195" s="2"/>
      <c r="F195" s="2"/>
      <c r="G195" s="2"/>
      <c r="H195" s="2"/>
      <c r="I195" s="2"/>
      <c r="J195" s="2"/>
      <c r="K195" s="2"/>
      <c r="L195" s="2"/>
      <c r="M195" s="13"/>
    </row>
    <row r="196" spans="2:13" x14ac:dyDescent="0.25">
      <c r="B196" s="123" t="s">
        <v>251</v>
      </c>
      <c r="C196" s="2"/>
      <c r="D196" s="2"/>
      <c r="E196" s="2"/>
      <c r="F196" s="2"/>
      <c r="G196" s="2"/>
      <c r="H196" s="2"/>
      <c r="I196" s="2"/>
      <c r="J196" s="2"/>
      <c r="K196" s="2"/>
      <c r="L196" s="2"/>
      <c r="M196" s="13"/>
    </row>
    <row r="197" spans="2:13" x14ac:dyDescent="0.25">
      <c r="B197" s="12"/>
      <c r="C197" s="138" t="s">
        <v>252</v>
      </c>
      <c r="D197" s="2"/>
      <c r="E197" s="2"/>
      <c r="F197" s="2"/>
      <c r="G197" s="2"/>
      <c r="H197" s="2"/>
      <c r="I197" s="2"/>
      <c r="J197" s="2"/>
      <c r="K197" s="2"/>
      <c r="L197" s="2"/>
      <c r="M197" s="13"/>
    </row>
    <row r="198" spans="2:13" x14ac:dyDescent="0.25">
      <c r="B198" s="12"/>
      <c r="C198" s="138"/>
      <c r="D198" s="2"/>
      <c r="E198" s="2"/>
      <c r="F198" s="2"/>
      <c r="G198" s="2"/>
      <c r="H198" s="2"/>
      <c r="I198" s="2"/>
      <c r="J198" s="2"/>
      <c r="K198" s="2"/>
      <c r="L198" s="2"/>
      <c r="M198" s="13"/>
    </row>
    <row r="199" spans="2:13" x14ac:dyDescent="0.25">
      <c r="B199" s="123" t="s">
        <v>253</v>
      </c>
      <c r="C199" s="138"/>
      <c r="D199" s="2"/>
      <c r="E199" s="2"/>
      <c r="F199" s="2"/>
      <c r="G199" s="2"/>
      <c r="H199" s="2"/>
      <c r="I199" s="2"/>
      <c r="J199" s="2"/>
      <c r="K199" s="2"/>
      <c r="L199" s="2"/>
      <c r="M199" s="13"/>
    </row>
    <row r="200" spans="2:13" x14ac:dyDescent="0.25">
      <c r="B200" s="12"/>
      <c r="C200" s="138" t="s">
        <v>254</v>
      </c>
      <c r="D200" s="2"/>
      <c r="E200" s="2"/>
      <c r="F200" s="2"/>
      <c r="G200" s="2"/>
      <c r="H200" s="2"/>
      <c r="I200" s="2"/>
      <c r="J200" s="2"/>
      <c r="K200" s="2"/>
      <c r="L200" s="2"/>
      <c r="M200" s="13"/>
    </row>
    <row r="201" spans="2:13" x14ac:dyDescent="0.25">
      <c r="B201" s="12"/>
      <c r="C201" s="138" t="s">
        <v>298</v>
      </c>
      <c r="D201" s="2"/>
      <c r="E201" s="2"/>
      <c r="F201" s="2"/>
      <c r="G201" s="2"/>
      <c r="H201" s="2"/>
      <c r="I201" s="2"/>
      <c r="J201" s="2"/>
      <c r="K201" s="2"/>
      <c r="L201" s="2"/>
      <c r="M201" s="13"/>
    </row>
    <row r="202" spans="2:13" x14ac:dyDescent="0.25">
      <c r="B202" s="12"/>
      <c r="C202" s="138" t="s">
        <v>255</v>
      </c>
      <c r="D202" s="2"/>
      <c r="E202" s="2"/>
      <c r="F202" s="2"/>
      <c r="G202" s="2"/>
      <c r="H202" s="2"/>
      <c r="I202" s="2"/>
      <c r="J202" s="2"/>
      <c r="K202" s="2"/>
      <c r="L202" s="2"/>
      <c r="M202" s="13"/>
    </row>
    <row r="203" spans="2:13" x14ac:dyDescent="0.25">
      <c r="B203" s="12"/>
      <c r="C203" s="138" t="s">
        <v>299</v>
      </c>
      <c r="D203" s="2"/>
      <c r="E203" s="2"/>
      <c r="F203" s="2"/>
      <c r="G203" s="2"/>
      <c r="H203" s="2"/>
      <c r="I203" s="2"/>
      <c r="J203" s="2"/>
      <c r="K203" s="2"/>
      <c r="L203" s="2"/>
      <c r="M203" s="13"/>
    </row>
    <row r="204" spans="2:13" x14ac:dyDescent="0.25">
      <c r="B204" s="12"/>
      <c r="C204" s="138"/>
      <c r="D204" s="2"/>
      <c r="E204" s="2"/>
      <c r="F204" s="2"/>
      <c r="G204" s="2"/>
      <c r="H204" s="2"/>
      <c r="I204" s="2"/>
      <c r="J204" s="2"/>
      <c r="K204" s="2"/>
      <c r="L204" s="2"/>
      <c r="M204" s="13"/>
    </row>
    <row r="205" spans="2:13" x14ac:dyDescent="0.25">
      <c r="B205" s="8"/>
      <c r="C205" s="9"/>
      <c r="D205" s="9"/>
      <c r="E205" s="9"/>
      <c r="F205" s="9"/>
      <c r="G205" s="9"/>
      <c r="H205" s="9"/>
      <c r="I205" s="9"/>
      <c r="J205" s="9"/>
      <c r="K205" s="9"/>
      <c r="L205" s="9"/>
      <c r="M205" s="10"/>
    </row>
  </sheetData>
  <mergeCells count="14">
    <mergeCell ref="C89:L91"/>
    <mergeCell ref="B7:M7"/>
    <mergeCell ref="R5:T5"/>
    <mergeCell ref="B171:M172"/>
    <mergeCell ref="C29:D29"/>
    <mergeCell ref="F29:G29"/>
    <mergeCell ref="I29:J29"/>
    <mergeCell ref="B24:M24"/>
    <mergeCell ref="B9:M21"/>
    <mergeCell ref="C193:M194"/>
    <mergeCell ref="C126:L128"/>
    <mergeCell ref="C175:M177"/>
    <mergeCell ref="C179:M181"/>
    <mergeCell ref="C189:M190"/>
  </mergeCells>
  <hyperlinks>
    <hyperlink ref="B22" r:id="rId1"/>
  </hyperlinks>
  <pageMargins left="0.7" right="0.7" top="0.75" bottom="0.75" header="0.3" footer="0.3"/>
  <pageSetup orientation="portrait" horizontalDpi="90" verticalDpi="90" r:id="rId2"/>
  <drawing r:id="rId3"/>
  <legacyDrawing r:id="rId4"/>
  <oleObjects>
    <mc:AlternateContent xmlns:mc="http://schemas.openxmlformats.org/markup-compatibility/2006">
      <mc:Choice Requires="x14">
        <oleObject progId="Worksheet" dvAspect="DVASPECT_ICON" shapeId="5122" r:id="rId5">
          <objectPr defaultSize="0" r:id="rId6">
            <anchor moveWithCells="1">
              <from>
                <xdr:col>14</xdr:col>
                <xdr:colOff>47625</xdr:colOff>
                <xdr:row>6</xdr:row>
                <xdr:rowOff>0</xdr:rowOff>
              </from>
              <to>
                <xdr:col>15</xdr:col>
                <xdr:colOff>352425</xdr:colOff>
                <xdr:row>9</xdr:row>
                <xdr:rowOff>19050</xdr:rowOff>
              </to>
            </anchor>
          </objectPr>
        </oleObject>
      </mc:Choice>
      <mc:Fallback>
        <oleObject progId="Worksheet" dvAspect="DVASPECT_ICON" shapeId="5122" r:id="rId5"/>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49"/>
  <sheetViews>
    <sheetView zoomScaleNormal="100" workbookViewId="0">
      <selection activeCell="O30" sqref="O30"/>
    </sheetView>
  </sheetViews>
  <sheetFormatPr defaultRowHeight="15" x14ac:dyDescent="0.25"/>
  <cols>
    <col min="7" max="7" width="11.5703125" bestFit="1" customWidth="1"/>
    <col min="8" max="8" width="9.28515625" bestFit="1" customWidth="1"/>
  </cols>
  <sheetData>
    <row r="2" spans="2:12" x14ac:dyDescent="0.25">
      <c r="B2" s="11"/>
      <c r="C2" s="6"/>
      <c r="D2" s="6"/>
      <c r="E2" s="6"/>
      <c r="F2" s="6"/>
      <c r="G2" s="6"/>
      <c r="H2" s="6"/>
      <c r="I2" s="6"/>
      <c r="J2" s="6"/>
      <c r="K2" s="6"/>
      <c r="L2" s="7"/>
    </row>
    <row r="3" spans="2:12" x14ac:dyDescent="0.25">
      <c r="B3" s="12"/>
      <c r="C3" s="2"/>
      <c r="D3" s="2"/>
      <c r="E3" s="2"/>
      <c r="F3" s="2"/>
      <c r="G3" s="2"/>
      <c r="H3" s="2"/>
      <c r="I3" s="2"/>
      <c r="J3" s="2"/>
      <c r="K3" s="2"/>
      <c r="L3" s="13"/>
    </row>
    <row r="4" spans="2:12" x14ac:dyDescent="0.25">
      <c r="B4" s="12"/>
      <c r="C4" s="2"/>
      <c r="D4" s="2"/>
      <c r="E4" s="2"/>
      <c r="F4" s="2"/>
      <c r="G4" s="2"/>
      <c r="H4" s="2"/>
      <c r="I4" s="2"/>
      <c r="J4" s="2"/>
      <c r="K4" s="2"/>
      <c r="L4" s="13"/>
    </row>
    <row r="5" spans="2:12" x14ac:dyDescent="0.25">
      <c r="B5" s="12"/>
      <c r="C5" s="2"/>
      <c r="D5" s="2"/>
      <c r="E5" s="2"/>
      <c r="F5" s="2"/>
      <c r="G5" s="2"/>
      <c r="H5" s="2"/>
      <c r="I5" s="2"/>
      <c r="J5" s="2"/>
      <c r="K5" s="2"/>
      <c r="L5" s="13"/>
    </row>
    <row r="6" spans="2:12" x14ac:dyDescent="0.25">
      <c r="B6" s="12"/>
      <c r="C6" s="2"/>
      <c r="D6" s="2"/>
      <c r="E6" s="2"/>
      <c r="F6" s="2"/>
      <c r="G6" s="2"/>
      <c r="H6" s="2"/>
      <c r="I6" s="2"/>
      <c r="J6" s="2"/>
      <c r="K6" s="2"/>
      <c r="L6" s="13"/>
    </row>
    <row r="7" spans="2:12" x14ac:dyDescent="0.25">
      <c r="B7" s="12"/>
      <c r="C7" s="2"/>
      <c r="D7" s="2"/>
      <c r="E7" s="2"/>
      <c r="F7" s="2"/>
      <c r="G7" s="2"/>
      <c r="H7" s="2"/>
      <c r="I7" s="2"/>
      <c r="J7" s="2"/>
      <c r="K7" s="2"/>
      <c r="L7" s="13"/>
    </row>
    <row r="8" spans="2:12" ht="21" x14ac:dyDescent="0.25">
      <c r="B8" s="208" t="s">
        <v>302</v>
      </c>
      <c r="C8" s="209"/>
      <c r="D8" s="209"/>
      <c r="E8" s="209"/>
      <c r="F8" s="209"/>
      <c r="G8" s="209"/>
      <c r="H8" s="209"/>
      <c r="I8" s="209"/>
      <c r="J8" s="209"/>
      <c r="K8" s="209"/>
      <c r="L8" s="210"/>
    </row>
    <row r="9" spans="2:12" ht="21" x14ac:dyDescent="0.25">
      <c r="B9" s="148"/>
      <c r="C9" s="143"/>
      <c r="D9" s="143"/>
      <c r="E9" s="143"/>
      <c r="F9" s="143"/>
      <c r="G9" s="143"/>
      <c r="H9" s="143"/>
      <c r="I9" s="143"/>
      <c r="J9" s="143"/>
      <c r="K9" s="143"/>
      <c r="L9" s="149"/>
    </row>
    <row r="10" spans="2:12" x14ac:dyDescent="0.25">
      <c r="B10" s="164" t="s">
        <v>260</v>
      </c>
      <c r="C10" s="161"/>
      <c r="D10" s="161"/>
      <c r="E10" s="161"/>
      <c r="F10" s="161"/>
      <c r="G10" s="161"/>
      <c r="H10" s="161"/>
      <c r="I10" s="161"/>
      <c r="J10" s="161"/>
      <c r="K10" s="161"/>
      <c r="L10" s="165"/>
    </row>
    <row r="11" spans="2:12" x14ac:dyDescent="0.25">
      <c r="B11" s="164"/>
      <c r="C11" s="161"/>
      <c r="D11" s="161"/>
      <c r="E11" s="161"/>
      <c r="F11" s="161"/>
      <c r="G11" s="161"/>
      <c r="H11" s="161"/>
      <c r="I11" s="161"/>
      <c r="J11" s="161"/>
      <c r="K11" s="161"/>
      <c r="L11" s="165"/>
    </row>
    <row r="12" spans="2:12" x14ac:dyDescent="0.25">
      <c r="B12" s="121" t="s">
        <v>257</v>
      </c>
      <c r="C12" s="2"/>
      <c r="D12" s="2"/>
      <c r="E12" s="2"/>
      <c r="F12" s="2"/>
      <c r="G12" s="2"/>
      <c r="H12" s="2"/>
      <c r="I12" s="2"/>
      <c r="J12" s="2"/>
      <c r="K12" s="2"/>
      <c r="L12" s="13"/>
    </row>
    <row r="13" spans="2:12" x14ac:dyDescent="0.25">
      <c r="B13" s="12"/>
      <c r="C13" s="2"/>
      <c r="D13" s="2"/>
      <c r="E13" s="2"/>
      <c r="F13" s="2"/>
      <c r="G13" s="2"/>
      <c r="H13" s="2"/>
      <c r="I13" s="2"/>
      <c r="J13" s="2"/>
      <c r="K13" s="2"/>
      <c r="L13" s="13"/>
    </row>
    <row r="14" spans="2:12" x14ac:dyDescent="0.25">
      <c r="B14" s="12"/>
      <c r="C14" s="161" t="s">
        <v>258</v>
      </c>
      <c r="D14" s="161"/>
      <c r="E14" s="161"/>
      <c r="F14" s="161"/>
      <c r="G14" s="161"/>
      <c r="H14" s="161"/>
      <c r="I14" s="161"/>
      <c r="J14" s="161"/>
      <c r="K14" s="161"/>
      <c r="L14" s="13"/>
    </row>
    <row r="15" spans="2:12" x14ac:dyDescent="0.25">
      <c r="B15" s="12"/>
      <c r="C15" s="161"/>
      <c r="D15" s="161"/>
      <c r="E15" s="161"/>
      <c r="F15" s="161"/>
      <c r="G15" s="161"/>
      <c r="H15" s="161"/>
      <c r="I15" s="161"/>
      <c r="J15" s="161"/>
      <c r="K15" s="161"/>
      <c r="L15" s="13"/>
    </row>
    <row r="16" spans="2:12" x14ac:dyDescent="0.25">
      <c r="B16" s="12"/>
      <c r="C16" s="2"/>
      <c r="D16" s="161" t="s">
        <v>261</v>
      </c>
      <c r="E16" s="161"/>
      <c r="F16" s="161"/>
      <c r="G16" s="161"/>
      <c r="H16" s="161"/>
      <c r="I16" s="161"/>
      <c r="J16" s="161"/>
      <c r="K16" s="161"/>
      <c r="L16" s="13"/>
    </row>
    <row r="17" spans="2:12" x14ac:dyDescent="0.25">
      <c r="B17" s="12"/>
      <c r="C17" s="2"/>
      <c r="D17" s="161"/>
      <c r="E17" s="161"/>
      <c r="F17" s="161"/>
      <c r="G17" s="161"/>
      <c r="H17" s="161"/>
      <c r="I17" s="161"/>
      <c r="J17" s="161"/>
      <c r="K17" s="161"/>
      <c r="L17" s="13"/>
    </row>
    <row r="18" spans="2:12" x14ac:dyDescent="0.25">
      <c r="B18" s="12"/>
      <c r="C18" s="2"/>
      <c r="D18" s="161"/>
      <c r="E18" s="161"/>
      <c r="F18" s="161"/>
      <c r="G18" s="161"/>
      <c r="H18" s="161"/>
      <c r="I18" s="161"/>
      <c r="J18" s="161"/>
      <c r="K18" s="161"/>
      <c r="L18" s="13"/>
    </row>
    <row r="19" spans="2:12" x14ac:dyDescent="0.25">
      <c r="B19" s="12"/>
      <c r="C19" s="2"/>
      <c r="D19" s="197" t="s">
        <v>259</v>
      </c>
      <c r="E19" s="197"/>
      <c r="F19" s="197"/>
      <c r="G19" s="197"/>
      <c r="H19" s="197"/>
      <c r="I19" s="197"/>
      <c r="J19" s="197"/>
      <c r="K19" s="197"/>
      <c r="L19" s="13"/>
    </row>
    <row r="20" spans="2:12" x14ac:dyDescent="0.25">
      <c r="B20" s="12"/>
      <c r="C20" s="2"/>
      <c r="D20" s="197"/>
      <c r="E20" s="197"/>
      <c r="F20" s="197"/>
      <c r="G20" s="197"/>
      <c r="H20" s="197"/>
      <c r="I20" s="197"/>
      <c r="J20" s="197"/>
      <c r="K20" s="197"/>
      <c r="L20" s="13"/>
    </row>
    <row r="21" spans="2:12" x14ac:dyDescent="0.25">
      <c r="B21" s="12"/>
      <c r="C21" s="2"/>
      <c r="D21" s="197"/>
      <c r="E21" s="197"/>
      <c r="F21" s="197"/>
      <c r="G21" s="197"/>
      <c r="H21" s="197"/>
      <c r="I21" s="197"/>
      <c r="J21" s="197"/>
      <c r="K21" s="197"/>
      <c r="L21" s="13"/>
    </row>
    <row r="22" spans="2:12" x14ac:dyDescent="0.25">
      <c r="B22" s="12"/>
      <c r="C22" s="2"/>
      <c r="D22" s="197"/>
      <c r="E22" s="197"/>
      <c r="F22" s="197"/>
      <c r="G22" s="197"/>
      <c r="H22" s="197"/>
      <c r="I22" s="197"/>
      <c r="J22" s="197"/>
      <c r="K22" s="197"/>
      <c r="L22" s="13"/>
    </row>
    <row r="23" spans="2:12" x14ac:dyDescent="0.25">
      <c r="B23" s="12"/>
      <c r="C23" s="2"/>
      <c r="D23" s="197" t="s">
        <v>262</v>
      </c>
      <c r="E23" s="197"/>
      <c r="F23" s="197"/>
      <c r="G23" s="197"/>
      <c r="H23" s="197"/>
      <c r="I23" s="197"/>
      <c r="J23" s="197"/>
      <c r="K23" s="197"/>
      <c r="L23" s="13"/>
    </row>
    <row r="24" spans="2:12" x14ac:dyDescent="0.25">
      <c r="B24" s="12"/>
      <c r="C24" s="2"/>
      <c r="D24" s="197"/>
      <c r="E24" s="197"/>
      <c r="F24" s="197"/>
      <c r="G24" s="197"/>
      <c r="H24" s="197"/>
      <c r="I24" s="197"/>
      <c r="J24" s="197"/>
      <c r="K24" s="197"/>
      <c r="L24" s="13"/>
    </row>
    <row r="25" spans="2:12" x14ac:dyDescent="0.25">
      <c r="B25" s="12"/>
      <c r="C25" s="2"/>
      <c r="D25" s="2"/>
      <c r="E25" s="2"/>
      <c r="F25" s="2"/>
      <c r="G25" s="2"/>
      <c r="H25" s="2"/>
      <c r="I25" s="2"/>
      <c r="J25" s="2"/>
      <c r="K25" s="2"/>
      <c r="L25" s="13"/>
    </row>
    <row r="26" spans="2:12" ht="15" customHeight="1" x14ac:dyDescent="0.25">
      <c r="B26" s="164" t="s">
        <v>316</v>
      </c>
      <c r="C26" s="161"/>
      <c r="D26" s="161"/>
      <c r="E26" s="161"/>
      <c r="F26" s="161"/>
      <c r="G26" s="161"/>
      <c r="H26" s="161"/>
      <c r="I26" s="161"/>
      <c r="J26" s="161"/>
      <c r="K26" s="161"/>
      <c r="L26" s="165"/>
    </row>
    <row r="27" spans="2:12" ht="15" customHeight="1" x14ac:dyDescent="0.25">
      <c r="B27" s="164"/>
      <c r="C27" s="161"/>
      <c r="D27" s="161"/>
      <c r="E27" s="161"/>
      <c r="F27" s="161"/>
      <c r="G27" s="161"/>
      <c r="H27" s="161"/>
      <c r="I27" s="161"/>
      <c r="J27" s="161"/>
      <c r="K27" s="161"/>
      <c r="L27" s="165"/>
    </row>
    <row r="28" spans="2:12" x14ac:dyDescent="0.25">
      <c r="B28" s="164"/>
      <c r="C28" s="161"/>
      <c r="D28" s="161"/>
      <c r="E28" s="161"/>
      <c r="F28" s="161"/>
      <c r="G28" s="161"/>
      <c r="H28" s="161"/>
      <c r="I28" s="161"/>
      <c r="J28" s="161"/>
      <c r="K28" s="161"/>
      <c r="L28" s="165"/>
    </row>
    <row r="29" spans="2:12" x14ac:dyDescent="0.25">
      <c r="B29" s="164"/>
      <c r="C29" s="161"/>
      <c r="D29" s="161"/>
      <c r="E29" s="161"/>
      <c r="F29" s="161"/>
      <c r="G29" s="161"/>
      <c r="H29" s="161"/>
      <c r="I29" s="161"/>
      <c r="J29" s="161"/>
      <c r="K29" s="161"/>
      <c r="L29" s="165"/>
    </row>
    <row r="30" spans="2:12" x14ac:dyDescent="0.25">
      <c r="B30" s="164"/>
      <c r="C30" s="161"/>
      <c r="D30" s="161"/>
      <c r="E30" s="161"/>
      <c r="F30" s="161"/>
      <c r="G30" s="161"/>
      <c r="H30" s="161"/>
      <c r="I30" s="161"/>
      <c r="J30" s="161"/>
      <c r="K30" s="161"/>
      <c r="L30" s="165"/>
    </row>
    <row r="31" spans="2:12" ht="15.75" x14ac:dyDescent="0.3">
      <c r="B31" s="12"/>
      <c r="C31" s="3" t="s">
        <v>1</v>
      </c>
      <c r="D31" s="2" t="s">
        <v>263</v>
      </c>
      <c r="E31" s="2"/>
      <c r="F31" s="2"/>
      <c r="G31" s="2"/>
      <c r="H31" s="2"/>
      <c r="I31" s="2"/>
      <c r="J31" s="2"/>
      <c r="K31" s="2"/>
      <c r="L31" s="13"/>
    </row>
    <row r="32" spans="2:12" ht="15.75" x14ac:dyDescent="0.3">
      <c r="B32" s="12"/>
      <c r="C32" s="3" t="s">
        <v>1</v>
      </c>
      <c r="D32" s="2" t="s">
        <v>264</v>
      </c>
      <c r="E32" s="2"/>
      <c r="F32" s="2"/>
      <c r="G32" s="2"/>
      <c r="H32" s="2"/>
      <c r="I32" s="2"/>
      <c r="J32" s="2"/>
      <c r="K32" s="2"/>
      <c r="L32" s="13"/>
    </row>
    <row r="33" spans="2:12" ht="15.75" x14ac:dyDescent="0.3">
      <c r="B33" s="12"/>
      <c r="C33" s="3" t="s">
        <v>1</v>
      </c>
      <c r="D33" s="2" t="s">
        <v>265</v>
      </c>
      <c r="E33" s="2"/>
      <c r="F33" s="2"/>
      <c r="G33" s="2"/>
      <c r="H33" s="2"/>
      <c r="I33" s="2"/>
      <c r="J33" s="2"/>
      <c r="K33" s="2"/>
      <c r="L33" s="13"/>
    </row>
    <row r="34" spans="2:12" ht="15.75" x14ac:dyDescent="0.3">
      <c r="B34" s="12"/>
      <c r="C34" s="3" t="s">
        <v>1</v>
      </c>
      <c r="D34" s="2" t="s">
        <v>277</v>
      </c>
      <c r="E34" s="2"/>
      <c r="F34" s="2"/>
      <c r="G34" s="2"/>
      <c r="H34" s="2"/>
      <c r="I34" s="2"/>
      <c r="J34" s="2"/>
      <c r="K34" s="2"/>
      <c r="L34" s="13"/>
    </row>
    <row r="35" spans="2:12" ht="15.75" x14ac:dyDescent="0.3">
      <c r="B35" s="12"/>
      <c r="C35" s="3" t="s">
        <v>1</v>
      </c>
      <c r="D35" s="2" t="s">
        <v>276</v>
      </c>
      <c r="E35" s="2"/>
      <c r="F35" s="2"/>
      <c r="G35" s="2"/>
      <c r="H35" s="2"/>
      <c r="I35" s="2"/>
      <c r="J35" s="2"/>
      <c r="K35" s="2"/>
      <c r="L35" s="13"/>
    </row>
    <row r="36" spans="2:12" x14ac:dyDescent="0.25">
      <c r="B36" s="12"/>
      <c r="C36" s="2"/>
      <c r="D36" s="2"/>
      <c r="E36" s="2"/>
      <c r="F36" s="2"/>
      <c r="G36" s="2"/>
      <c r="H36" s="2"/>
      <c r="I36" s="2"/>
      <c r="J36" s="2"/>
      <c r="K36" s="2"/>
      <c r="L36" s="13"/>
    </row>
    <row r="37" spans="2:12" x14ac:dyDescent="0.25">
      <c r="B37" s="12"/>
      <c r="C37" s="2"/>
      <c r="D37" s="2"/>
      <c r="E37" s="9" t="s">
        <v>271</v>
      </c>
      <c r="F37" s="9"/>
      <c r="G37" s="95" t="s">
        <v>272</v>
      </c>
      <c r="H37" s="95" t="s">
        <v>266</v>
      </c>
      <c r="I37" s="2"/>
      <c r="J37" s="2"/>
      <c r="K37" s="2"/>
      <c r="L37" s="13"/>
    </row>
    <row r="38" spans="2:12" x14ac:dyDescent="0.25">
      <c r="B38" s="12"/>
      <c r="C38" s="2"/>
      <c r="D38" s="2"/>
      <c r="E38" s="2" t="s">
        <v>267</v>
      </c>
      <c r="F38" s="2"/>
      <c r="G38" s="46">
        <v>100000</v>
      </c>
      <c r="H38" s="150">
        <f>G38/2080</f>
        <v>48.07692307692308</v>
      </c>
      <c r="I38" s="2"/>
      <c r="J38" s="2"/>
      <c r="K38" s="2"/>
      <c r="L38" s="13"/>
    </row>
    <row r="39" spans="2:12" x14ac:dyDescent="0.25">
      <c r="B39" s="12"/>
      <c r="C39" s="2"/>
      <c r="D39" s="2"/>
      <c r="E39" s="2" t="s">
        <v>268</v>
      </c>
      <c r="F39" s="2"/>
      <c r="G39" s="46">
        <v>75000</v>
      </c>
      <c r="H39" s="150">
        <f t="shared" ref="H39:H41" si="0">G39/2080</f>
        <v>36.057692307692307</v>
      </c>
      <c r="I39" s="2"/>
      <c r="J39" s="2"/>
      <c r="K39" s="2"/>
      <c r="L39" s="13"/>
    </row>
    <row r="40" spans="2:12" x14ac:dyDescent="0.25">
      <c r="B40" s="12"/>
      <c r="C40" s="2"/>
      <c r="D40" s="2"/>
      <c r="E40" s="2" t="s">
        <v>269</v>
      </c>
      <c r="F40" s="2"/>
      <c r="G40" s="46">
        <v>120000</v>
      </c>
      <c r="H40" s="150">
        <f t="shared" si="0"/>
        <v>57.692307692307693</v>
      </c>
      <c r="I40" s="2"/>
      <c r="J40" s="2"/>
      <c r="K40" s="2"/>
      <c r="L40" s="13"/>
    </row>
    <row r="41" spans="2:12" x14ac:dyDescent="0.25">
      <c r="B41" s="12"/>
      <c r="C41" s="2"/>
      <c r="D41" s="2"/>
      <c r="E41" s="9" t="s">
        <v>270</v>
      </c>
      <c r="F41" s="9"/>
      <c r="G41" s="42">
        <v>87000</v>
      </c>
      <c r="H41" s="144">
        <f t="shared" si="0"/>
        <v>41.82692307692308</v>
      </c>
      <c r="I41" s="2"/>
      <c r="J41" s="2"/>
      <c r="K41" s="2"/>
      <c r="L41" s="13"/>
    </row>
    <row r="42" spans="2:12" ht="15.75" thickBot="1" x14ac:dyDescent="0.3">
      <c r="B42" s="12"/>
      <c r="C42" s="2"/>
      <c r="D42" s="2"/>
      <c r="E42" s="58" t="s">
        <v>274</v>
      </c>
      <c r="F42" s="58"/>
      <c r="G42" s="59"/>
      <c r="H42" s="145">
        <f>AVERAGE(H38:H41)</f>
        <v>45.913461538461547</v>
      </c>
      <c r="I42" s="2"/>
      <c r="J42" s="2"/>
      <c r="K42" s="2"/>
      <c r="L42" s="13"/>
    </row>
    <row r="43" spans="2:12" ht="15.75" thickTop="1" x14ac:dyDescent="0.25">
      <c r="B43" s="12"/>
      <c r="C43" s="2"/>
      <c r="D43" s="2"/>
      <c r="E43" s="24" t="s">
        <v>110</v>
      </c>
      <c r="F43" s="2"/>
      <c r="G43" s="151">
        <v>0.5</v>
      </c>
      <c r="H43" s="152">
        <f>G43*H42</f>
        <v>22.956730769230774</v>
      </c>
      <c r="I43" s="2"/>
      <c r="J43" s="2"/>
      <c r="K43" s="2"/>
      <c r="L43" s="13"/>
    </row>
    <row r="44" spans="2:12" x14ac:dyDescent="0.25">
      <c r="B44" s="12"/>
      <c r="C44" s="2"/>
      <c r="D44" s="2"/>
      <c r="E44" s="24" t="s">
        <v>112</v>
      </c>
      <c r="F44" s="2"/>
      <c r="G44" s="151">
        <v>0.25</v>
      </c>
      <c r="H44" s="152">
        <f>SUM(H42:H43)*G44</f>
        <v>17.21754807692308</v>
      </c>
      <c r="I44" s="2"/>
      <c r="J44" s="2"/>
      <c r="K44" s="2"/>
      <c r="L44" s="13"/>
    </row>
    <row r="45" spans="2:12" x14ac:dyDescent="0.25">
      <c r="B45" s="12"/>
      <c r="C45" s="2"/>
      <c r="D45" s="2"/>
      <c r="E45" s="24" t="s">
        <v>111</v>
      </c>
      <c r="F45" s="2"/>
      <c r="G45" s="151">
        <v>0.1</v>
      </c>
      <c r="H45" s="152">
        <f>SUM(H42:H44)*G45</f>
        <v>8.6087740384615401</v>
      </c>
      <c r="I45" s="2"/>
      <c r="J45" s="2"/>
      <c r="K45" s="2"/>
      <c r="L45" s="13"/>
    </row>
    <row r="46" spans="2:12" x14ac:dyDescent="0.25">
      <c r="B46" s="12"/>
      <c r="C46" s="2"/>
      <c r="D46" s="2"/>
      <c r="E46" s="24" t="s">
        <v>273</v>
      </c>
      <c r="F46" s="2"/>
      <c r="G46" s="151">
        <v>0.05</v>
      </c>
      <c r="H46" s="152">
        <f>SUM(H42:H45)*G46</f>
        <v>4.7348257211538467</v>
      </c>
      <c r="I46" s="2"/>
      <c r="J46" s="2"/>
      <c r="K46" s="2"/>
      <c r="L46" s="13"/>
    </row>
    <row r="47" spans="2:12" ht="15.75" thickBot="1" x14ac:dyDescent="0.3">
      <c r="B47" s="12"/>
      <c r="C47" s="2"/>
      <c r="D47" s="2"/>
      <c r="E47" s="147" t="s">
        <v>275</v>
      </c>
      <c r="F47" s="58"/>
      <c r="G47" s="58"/>
      <c r="H47" s="146">
        <f>SUM(H42:H46)</f>
        <v>99.431340144230774</v>
      </c>
      <c r="I47" s="2"/>
      <c r="J47" s="2"/>
      <c r="K47" s="2"/>
      <c r="L47" s="13"/>
    </row>
    <row r="48" spans="2:12" ht="15.75" thickTop="1" x14ac:dyDescent="0.25">
      <c r="B48" s="12"/>
      <c r="C48" s="2"/>
      <c r="D48" s="2"/>
      <c r="E48" s="2"/>
      <c r="F48" s="2"/>
      <c r="G48" s="2"/>
      <c r="H48" s="2"/>
      <c r="I48" s="2"/>
      <c r="J48" s="2"/>
      <c r="K48" s="2"/>
      <c r="L48" s="13"/>
    </row>
    <row r="49" spans="2:12" x14ac:dyDescent="0.25">
      <c r="B49" s="8"/>
      <c r="C49" s="9"/>
      <c r="D49" s="9"/>
      <c r="E49" s="9"/>
      <c r="F49" s="9"/>
      <c r="G49" s="9"/>
      <c r="H49" s="9"/>
      <c r="I49" s="9"/>
      <c r="J49" s="9"/>
      <c r="K49" s="9"/>
      <c r="L49" s="10"/>
    </row>
  </sheetData>
  <mergeCells count="7">
    <mergeCell ref="B26:L30"/>
    <mergeCell ref="B8:L8"/>
    <mergeCell ref="B10:L11"/>
    <mergeCell ref="C14:K15"/>
    <mergeCell ref="D16:K18"/>
    <mergeCell ref="D19:K22"/>
    <mergeCell ref="D23:K24"/>
  </mergeCells>
  <hyperlinks>
    <hyperlink ref="B12" r:id="rId1" location="FAR_15_404_4__d941e93"/>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Checklist</vt:lpstr>
      <vt:lpstr>Accounting &amp; Cost Structure</vt:lpstr>
      <vt:lpstr>Timekeeping</vt:lpstr>
      <vt:lpstr>Indirect Rates &amp; TB</vt:lpstr>
      <vt:lpstr>ICS</vt:lpstr>
      <vt:lpstr>Labor Categories</vt:lpstr>
    </vt:vector>
  </TitlesOfParts>
  <Company>Johns Hopkins University - Applied Physics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Chang, Tina Y.</dc:creator>
  <cp:lastModifiedBy>King, Anne E.</cp:lastModifiedBy>
  <dcterms:created xsi:type="dcterms:W3CDTF">2022-12-20T21:14:24Z</dcterms:created>
  <dcterms:modified xsi:type="dcterms:W3CDTF">2023-01-05T21:23:50Z</dcterms:modified>
</cp:coreProperties>
</file>